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1712" windowHeight="5928" tabRatio="935" activeTab="0"/>
  </bookViews>
  <sheets>
    <sheet name="งบกลาง" sheetId="1" r:id="rId1"/>
    <sheet name="บริหารทั่วไป-ปลัด" sheetId="2" r:id="rId2"/>
    <sheet name="บริหารทั่วไป-คลัง" sheetId="3" r:id="rId3"/>
    <sheet name="รักษาความสงบ" sheetId="4" r:id="rId4"/>
    <sheet name="แผนงานศึกษา" sheetId="5" r:id="rId5"/>
    <sheet name="งานก่อนวัยเรียน" sheetId="6" r:id="rId6"/>
    <sheet name="สาธารณสุข" sheetId="7" r:id="rId7"/>
    <sheet name="สังคมสงเคราะห์" sheetId="8" r:id="rId8"/>
    <sheet name="เคหะชุมชน" sheetId="9" r:id="rId9"/>
    <sheet name="เข้มแข็ง" sheetId="10" r:id="rId10"/>
    <sheet name="กีฬา" sheetId="11" r:id="rId11"/>
    <sheet name="วัฒนธรรมท้องถิ่น" sheetId="12" r:id="rId12"/>
    <sheet name="การเกษตร" sheetId="13" r:id="rId13"/>
    <sheet name="สรุป" sheetId="14" r:id="rId14"/>
  </sheets>
  <definedNames>
    <definedName name="_xlnm.Print_Area" localSheetId="0">'งบกลาง'!$A$1:$H$27</definedName>
  </definedNames>
  <calcPr fullCalcOnLoad="1"/>
</workbook>
</file>

<file path=xl/sharedStrings.xml><?xml version="1.0" encoding="utf-8"?>
<sst xmlns="http://schemas.openxmlformats.org/spreadsheetml/2006/main" count="648" uniqueCount="264">
  <si>
    <t>รวม</t>
  </si>
  <si>
    <t>หมายเหตุ</t>
  </si>
  <si>
    <t>รายงานแสดงกิจการที่ได้กระทำแล้ว</t>
  </si>
  <si>
    <t>หมวด</t>
  </si>
  <si>
    <t>ประเภทงาน - รายงาน</t>
  </si>
  <si>
    <t>จ่ายจริง</t>
  </si>
  <si>
    <t>คงเหลือ</t>
  </si>
  <si>
    <t>- 2 -</t>
  </si>
  <si>
    <t>- 3 -</t>
  </si>
  <si>
    <t>- 4 -</t>
  </si>
  <si>
    <t>งบประมาณที่ตั้งไว้</t>
  </si>
  <si>
    <t>ลำดับที่</t>
  </si>
  <si>
    <t>จำนวนเงินที่ต้องดำเนินการต่อไปจนงานแล้วเสร็จ</t>
  </si>
  <si>
    <t>องค์การบริหารส่วนตำบลธรรมเสน  อำเภอโพธาราม  จังหวัดราชบุรี</t>
  </si>
  <si>
    <t>รวมในแต่ละหมวด</t>
  </si>
  <si>
    <t>รายจ่ายงบกลาง (00411)</t>
  </si>
  <si>
    <t>งบกลาง (510000)</t>
  </si>
  <si>
    <t>(111100)</t>
  </si>
  <si>
    <t>ประกันสังคม (110300)</t>
  </si>
  <si>
    <t>1.  เงินสมทบกองทุน</t>
  </si>
  <si>
    <t xml:space="preserve"> -  กองทุนประกันสังคม</t>
  </si>
  <si>
    <t>2.  เงินสงเคราะห์</t>
  </si>
  <si>
    <t>เบี้ยยังชีพผู้ป่วยเอดส์  (110900)</t>
  </si>
  <si>
    <t>(111000)</t>
  </si>
  <si>
    <t xml:space="preserve"> -  เพื่อจ่ายเบี้ยยังชีพผู้ป่วยเอดส์</t>
  </si>
  <si>
    <r>
      <t xml:space="preserve"> -  </t>
    </r>
    <r>
      <rPr>
        <sz val="13"/>
        <rFont val="TH SarabunPSK"/>
        <family val="2"/>
      </rPr>
      <t>ป้องกันความเดือดร้อนของประชาชนจากสาธารณภัยต่าง ๆ</t>
    </r>
  </si>
  <si>
    <t>บำเหน็จบำนาญข้าราชการส่วนท้องถิ่น  (120100)</t>
  </si>
  <si>
    <t xml:space="preserve"> -  เพื่อจ่ายเป็นเงินสมทบ (กบท.)</t>
  </si>
  <si>
    <t>งานบริหารทั่วไป (00111)</t>
  </si>
  <si>
    <t>งบบุคลากร (520000)</t>
  </si>
  <si>
    <t>เงินเดือน (ฝ่ายการเมือง) (521000)</t>
  </si>
  <si>
    <t>1.1  เงินเดือน นายกและรองนายก อบต. (210100)</t>
  </si>
  <si>
    <t>1.2  เงินค่าตอบแทนประจำตำแหน่งนายก/รองนายก อบต. (210200)</t>
  </si>
  <si>
    <t>1.3  เงินค่าตอบแทนพิเศษนายก/รองนายก อบต.</t>
  </si>
  <si>
    <t>1.4  เงินเดือน/ค่าตอบแทนเลขานุการ อบต. (210400)</t>
  </si>
  <si>
    <t xml:space="preserve"> -  ค่าตอบแทนเลขานุการ อบต. </t>
  </si>
  <si>
    <t>เงินเดือน (ฝ่ายประจำ) (522000)</t>
  </si>
  <si>
    <t xml:space="preserve"> -  เงินเดือนพนักงาน (220100)</t>
  </si>
  <si>
    <t xml:space="preserve"> -  เงินเพิ่มต่าง ๆ ของพนักงาน (220200)</t>
  </si>
  <si>
    <t xml:space="preserve"> -  เงินประจำตำแหน่งปลัด อบต. (220300)</t>
  </si>
  <si>
    <t xml:space="preserve"> -  ค่าจ้างลูกจ้างประจำ (220400)</t>
  </si>
  <si>
    <t xml:space="preserve"> -  เงินเพิ่มต่าง ๆ ของจ้างลูกจ้างประจำ (220500)</t>
  </si>
  <si>
    <t xml:space="preserve"> -  ค่าจ้างพนักงานจ้าง (220600)</t>
  </si>
  <si>
    <t xml:space="preserve"> -  เงินเพิ่มต่าง ๆ ของพนักงานจ้าง (220700)</t>
  </si>
  <si>
    <t>งบดำเนินการ (530000)</t>
  </si>
  <si>
    <t xml:space="preserve"> -  เงินช่วยเหลือการศึกษาบุตร (310500)</t>
  </si>
  <si>
    <t xml:space="preserve"> -  เงินประโยชน์ตอบแทนอื่น</t>
  </si>
  <si>
    <t>ค่าใช้สอย (532000)</t>
  </si>
  <si>
    <t>2.1  รายจ่ายพื่อให้ได้มาซึ่งบริการ (320100)</t>
  </si>
  <si>
    <t xml:space="preserve"> -  ค่าจ้างเหมาบริการ</t>
  </si>
  <si>
    <t xml:space="preserve"> -  ค่าจ้างเหมาคนงานรายเดือน</t>
  </si>
  <si>
    <t xml:space="preserve"> -  ค่าเช่าพื้นที่อินเตอร์เน็ต</t>
  </si>
  <si>
    <t>2.2  รายจ่ายเกี่ยวกับการรับรองหรือพิธีการ (320200)</t>
  </si>
  <si>
    <t xml:space="preserve"> -  ค่ารับรองในการต้อนรับบุคคลหรือคณะบุคคล</t>
  </si>
  <si>
    <t>2.3  รายจ่ายเกี่ยวเนื่องกับการปฏิบัติราชการที่ไม่เข้าลักษณะรายจ่ายหมวดอื่น ๆ (320300)</t>
  </si>
  <si>
    <t xml:space="preserve"> -  รายจ่ายเกี่ยวเนื่องกับการปฏิบัติราชการ ฯ</t>
  </si>
  <si>
    <t xml:space="preserve"> -  คชจ.ในการฝึกอบรมเพิ่มประสิทธิภาพการปฏิบัติงาน</t>
  </si>
  <si>
    <t>2.4  รายจ่ายเพื่อบำรุงรักษาและซ่อมแซมทรัพย์สิน (320400)</t>
  </si>
  <si>
    <t xml:space="preserve"> -  ค่าบำรุงรักษาและซ่อมแซมทรัพย์สิน</t>
  </si>
  <si>
    <t>ค่าวัสดุ (533000)</t>
  </si>
  <si>
    <t xml:space="preserve"> -  ค่าวัสดุสำนักงาน (330100)</t>
  </si>
  <si>
    <t xml:space="preserve"> -  ค่าวัสดุงานบ้านงานครัว  (330300)</t>
  </si>
  <si>
    <t xml:space="preserve"> -  ค่าวัสดุไฟฟ้าและวิทยุ (330200)</t>
  </si>
  <si>
    <t xml:space="preserve"> -  ค่าวัสดุยานพาหนะและขนส่ง (330700)</t>
  </si>
  <si>
    <t xml:space="preserve"> -  ค่าวัสดุเชื้อเพลิงและหล่อลื่น (330800)</t>
  </si>
  <si>
    <t xml:space="preserve"> -  ค่าวัสดุโฆษณาและเผยแพร่ (331100)</t>
  </si>
  <si>
    <t xml:space="preserve"> -  ค่าวัสดุคอมพิวเตอร์ (331400)</t>
  </si>
  <si>
    <t xml:space="preserve"> -  ค่าวัสดุอื่น ๆ (331700)</t>
  </si>
  <si>
    <t xml:space="preserve"> -  ค่าไฟฟ้า (340100)</t>
  </si>
  <si>
    <t xml:space="preserve"> -  ค่าน้ำประปา (340200)</t>
  </si>
  <si>
    <t xml:space="preserve"> -  ค่าโทรศัพท์ (340300)</t>
  </si>
  <si>
    <t xml:space="preserve"> -  ค่าไปรษณีย์ (340400)</t>
  </si>
  <si>
    <t xml:space="preserve"> - ค่าบริการทางด้านโทรคมนาคม (340500)</t>
  </si>
  <si>
    <t>งบเงินอุดหนุน (560000)</t>
  </si>
  <si>
    <t>เงินอุดหนุน (56100)</t>
  </si>
  <si>
    <t xml:space="preserve"> -  อุดหนุนศูนย์รวมข้อมูลข่าวสารการจัดซื้อหรือจัดจ้าง</t>
  </si>
  <si>
    <t>งบลงทุน (540000)</t>
  </si>
  <si>
    <t xml:space="preserve"> -  ค่าบำรุงรักษาและปรับปรุงครุภัณฑ์</t>
  </si>
  <si>
    <t>1.2  ค่าบำรุงรักษาและปรับปรุงครุภัณฑ์ (411800)</t>
  </si>
  <si>
    <t>ค่าตอบแทน (531000)</t>
  </si>
  <si>
    <t>ประเภทเงินอุดหนุนส่วนราชการ (610200)</t>
  </si>
  <si>
    <t>ประเภทเงินอุดหนุน อปท. (610100)</t>
  </si>
  <si>
    <t>ค่าครุภัณฑ์ (541000)</t>
  </si>
  <si>
    <t>ค่าที่ดินและสิ่งก่อสร้าง (542000)</t>
  </si>
  <si>
    <t>2.1  ค่าบำรุงรักษาและปรับปรุงที่ดินและสิ่งก่อสร้าง (421000)</t>
  </si>
  <si>
    <t xml:space="preserve"> -  ค่าบำรุงรักษาและปรับปรุงที่ดินและสิ่งก่อสร้าง</t>
  </si>
  <si>
    <t>งานบริหารงานคลัง (00113)</t>
  </si>
  <si>
    <t xml:space="preserve"> -  ค่าจ้างเหมาบริการอื่น ๆ</t>
  </si>
  <si>
    <t xml:space="preserve"> -  คชจ.ในการเดินทางไปราชการ</t>
  </si>
  <si>
    <t>1.1  ครุภัณฑ์สำนักงาน (410100)</t>
  </si>
  <si>
    <t>งานบริหารทั่วไปเกี่ยวกับการศึกษา (00210)</t>
  </si>
  <si>
    <t xml:space="preserve"> -  ค่าจ้างพนักงานจ้าง (220600) </t>
  </si>
  <si>
    <t xml:space="preserve"> -  ค่าใช้จ่ายในการเดินทางไปราชการ</t>
  </si>
  <si>
    <t>2.3  รายจ่ายเพื่อบำรุงรักษาและซ่อมแซมทรัพย์สิน (320400)</t>
  </si>
  <si>
    <t xml:space="preserve"> -  ค่าวัสดุสำนักงาน (ประจำศูนย์) (330100)</t>
  </si>
  <si>
    <t xml:space="preserve"> -  ค่าวัสดุงานบ้านงานครัว (ประจำศูนย์) (330300)</t>
  </si>
  <si>
    <t xml:space="preserve"> -  ค่าวัสดุยานพาหนะและขนส่ง  (330700)</t>
  </si>
  <si>
    <t>เงินอุดหนุน (561000)</t>
  </si>
  <si>
    <t xml:space="preserve"> -  อุดหนุนโรงเรียนวัดแก้วฟ้า (อาหารกลางวัน)</t>
  </si>
  <si>
    <t xml:space="preserve"> -  อุดหนุนโรงเรียนบ้านเนินม่วง (อาหารกลางวัน)</t>
  </si>
  <si>
    <t xml:space="preserve"> -  อุดหนุนโรงเรียนบ้านหนองตาพุด (อาหารกลางวัน)</t>
  </si>
  <si>
    <t xml:space="preserve"> -  ค่าบำรุงรักษาและซ่อมแซมทรัพย์สิน (ศูนย์ฯ)</t>
  </si>
  <si>
    <t>งานระดับก่อนวัยเรียนและประถมศึกษา (00212)</t>
  </si>
  <si>
    <t>1.1  ค่าอาหารเสริม (นม) (330400)</t>
  </si>
  <si>
    <t>แผนงานบริหารงานทั่วไป (00110)</t>
  </si>
  <si>
    <t>แผนงานการรักษาความสงบภายใน (00120)</t>
  </si>
  <si>
    <t xml:space="preserve"> -  ค่าตอบแทน อปพร.</t>
  </si>
  <si>
    <t>2.1  รายจ่ายเกี่ยวเนื่องกับการปฏิบัติราชการที่ไม่เข้าลักษณะรายจ่ายหมวดอื่น ๆ (320300)</t>
  </si>
  <si>
    <t xml:space="preserve"> -  คชจ.กิจกรรมการป้องกันอุบัติเหตุทางถนนช่วงเทศกาล</t>
  </si>
  <si>
    <t xml:space="preserve"> -  คชจ.โครงการฝึกทบทวน อปพร.</t>
  </si>
  <si>
    <t>แผนงานสาธารณสุข (00220)</t>
  </si>
  <si>
    <t>1.1  รายจ่ายพื่อให้ได้มาซึ่งบริการ (320100)</t>
  </si>
  <si>
    <t>1.2  รายจ่ายเกี่ยวเนื่องกับการปฏิบัติราชการที่ไม่เข้าลักษณะรายจ่ายหมวดอื่น ๆ (320300)</t>
  </si>
  <si>
    <r>
      <t xml:space="preserve"> -  คชจ.ในการดำเนินกิจกรรมต่างๆ</t>
    </r>
    <r>
      <rPr>
        <sz val="12"/>
        <rFont val="TH SarabunPSK"/>
        <family val="2"/>
      </rPr>
      <t>ที่เกี่ยวกับงานสาธารณสุข</t>
    </r>
  </si>
  <si>
    <t>1.3  รายจ่ายเพื่อบำรุงรักษาและซ่อมแซมทรัพย์สิน (320400)</t>
  </si>
  <si>
    <t xml:space="preserve"> -  รายจ่ายเพื่อบำรุงรักษาและซ่อมแซม</t>
  </si>
  <si>
    <t xml:space="preserve"> -  ค่าวัสดุวิทยาศาสตร์หรือการแพทย์ (330900)</t>
  </si>
  <si>
    <t>ประเภทเงินอุดหนุนกิจกรรมอันเป็นสาธารณประโยชน์ (610400)</t>
  </si>
  <si>
    <t>อสม. ม.1 - ม.11</t>
  </si>
  <si>
    <t xml:space="preserve"> -  อุดหนุนกลุ่มอาสาสมัครสาธารณสุขมูลฐาน  </t>
  </si>
  <si>
    <t>งานบริหารทั่วไปเกี่ยวกับเคหะและชุมชน (00241)</t>
  </si>
  <si>
    <t xml:space="preserve"> -  ค่าตอบแทนผู้ปฏิบัติราชการอันเป็นประโยชน์แก่อปท.</t>
  </si>
  <si>
    <t>2.2  รายจ่ายเกี่ยวเนื่องกับการปฏิบัติราชการที่ไม่เข้าลักษณะรายจ่ายหมวดอื่น ๆ (320300)</t>
  </si>
  <si>
    <t xml:space="preserve"> -  คชจ.ในการสำรวจจัดทำผังเมืองตำบล</t>
  </si>
  <si>
    <t xml:space="preserve"> -  ค่าวัสดุไฟฟ้าและวิทยุ (330600)</t>
  </si>
  <si>
    <t xml:space="preserve"> -  ค่าวัสดุก่อสร้าง (330600)</t>
  </si>
  <si>
    <t>งานไฟฟ้าและถนน (00242)</t>
  </si>
  <si>
    <t>งบลงทุน (54000)</t>
  </si>
  <si>
    <t>1.1  ค่าก่อสร้างสิ่งสาธารณูปโภค (420900)</t>
  </si>
  <si>
    <t>แผนงานสร้างความเข้มแข็งของชุมชน (00252)</t>
  </si>
  <si>
    <t xml:space="preserve"> -  คชจ.ในการฝึกอบรมตามโครงการส่งเสริมสตรี</t>
  </si>
  <si>
    <t xml:space="preserve"> -  คชจ.ในการพัฒนาการบริหารงานที่มีประสิทธิภาพ</t>
  </si>
  <si>
    <t xml:space="preserve"> -  อุดหนุนที่ทำการปกครองอำเภอโพธาราม</t>
  </si>
  <si>
    <t>แผนงานการศาสนาวัฒนธรรมและนันทนาการ (00260)</t>
  </si>
  <si>
    <t>1.1  รายจ่ายเกี่ยวเนื่องกับการปฏิบัติราชการที่ไม่เข้าลักษณะรายจ่ายหมวดอื่น ๆ (320300)</t>
  </si>
  <si>
    <t xml:space="preserve"> -  ค่าวัสดุกีฬา (331300)</t>
  </si>
  <si>
    <t xml:space="preserve">งานศาสนาและวัฒนธรรมท้องถิ่น (00263) </t>
  </si>
  <si>
    <t>แผนงานการเกษตร (00321)</t>
  </si>
  <si>
    <t xml:space="preserve"> -  ค่าวัสดุการเกษตร (331000)</t>
  </si>
  <si>
    <t xml:space="preserve"> รวม </t>
  </si>
  <si>
    <t xml:space="preserve"> งบกลาง </t>
  </si>
  <si>
    <t>บริหาร-ปลัด</t>
  </si>
  <si>
    <t>เงินเดือน-ฝ่ายประจำ</t>
  </si>
  <si>
    <t>ค่าตอบแทน</t>
  </si>
  <si>
    <t xml:space="preserve">ค่าวัสดุ </t>
  </si>
  <si>
    <t xml:space="preserve">ค่าสาธารณูปโภค </t>
  </si>
  <si>
    <t xml:space="preserve">รายจ่ายอื่น </t>
  </si>
  <si>
    <t xml:space="preserve">ค่าครุภัณฑ์ </t>
  </si>
  <si>
    <t xml:space="preserve">บริหาร-คลัง  </t>
  </si>
  <si>
    <t>รักษาความสงบ</t>
  </si>
  <si>
    <t xml:space="preserve">ศึกษา </t>
  </si>
  <si>
    <t>ก่อนวัยเรียน</t>
  </si>
  <si>
    <t>สาธารณสุข</t>
  </si>
  <si>
    <t>การเกษตร</t>
  </si>
  <si>
    <t xml:space="preserve">หมวด </t>
  </si>
  <si>
    <t xml:space="preserve"> -  ค่าจ้างเหมาจัดทำแผนที่ภาษี</t>
  </si>
  <si>
    <t>ค่าสาธารณูปโภค (534000)</t>
  </si>
  <si>
    <t>ค่าที่ดินฯ-สาธารณูปโภค</t>
  </si>
  <si>
    <t>ค่าที่ดินฯ-ค่าบำรุงรักษาฯ</t>
  </si>
  <si>
    <t>ค่าใช้สอย</t>
  </si>
  <si>
    <t>กีฬา</t>
  </si>
  <si>
    <t>วัฒนธรรมท้องถิ่น</t>
  </si>
  <si>
    <t xml:space="preserve"> -  ค่าวัสดุเครื่องแต่งกาย (331200)</t>
  </si>
  <si>
    <t>1.5  เงินเดือน/ค่าตอบแทนประธานฯ รองประธานฯ สมาชิกสภาฯ และเลขานุการฯ</t>
  </si>
  <si>
    <t>เงินเดือน-นายกฯ นายกฯ สภาฯ</t>
  </si>
  <si>
    <t>เงินอุดหนุน</t>
  </si>
  <si>
    <t xml:space="preserve"> -  ค่าตอบแทนประธานสภาฯ,รองประธานสภาฯ</t>
  </si>
  <si>
    <t xml:space="preserve"> -  ค่าจ้างเหมาบริการ เช่น วรสาร หนังสือพิมพ์ฯลฯ</t>
  </si>
  <si>
    <t xml:space="preserve"> -  ค่าไฟฟ้าสาธารณะ ม.1 - ม.11</t>
  </si>
  <si>
    <t>3.  เงินสำรองจ่าย)</t>
  </si>
  <si>
    <t>4.  รายจ่ายตามข้อผู้กพัน</t>
  </si>
  <si>
    <t xml:space="preserve"> -  เงินสมทบกองทุนหลักประกันสุขภาพ อบต.ธรรมเสน</t>
  </si>
  <si>
    <t xml:space="preserve"> -  เงินสมทบกองทุนสวัสดิการชุมชน</t>
  </si>
  <si>
    <t>5.  เงินสมทบกองทุน</t>
  </si>
  <si>
    <t xml:space="preserve"> - ค่าตอบแทนการปฏิบัติงานนอกเวลาราชการ (310300)</t>
  </si>
  <si>
    <t>1.3  ค่าบำรุงรักษาและปรับปรุงครุภัณฑ์ (411800)</t>
  </si>
  <si>
    <t xml:space="preserve"> -  ค่าจ้างคนงานรายเดือน</t>
  </si>
  <si>
    <t xml:space="preserve"> -  ค่าจ้างเหมาบริการ </t>
  </si>
  <si>
    <t xml:space="preserve"> -  คชจ.การรณรงค์ป้องกันและแก้ไขปัญหาโรคเอดส์</t>
  </si>
  <si>
    <t xml:space="preserve"> -  คชจ.ในการจัดประชุมประชาคม/ทบทวนแผนชุมชน</t>
  </si>
  <si>
    <t xml:space="preserve"> -  คชจ.โครงการเพิ่มสมรรถภาพด้านการบริหารงานฯ</t>
  </si>
  <si>
    <t>1.2  ครุภัณฑ์ยานพาหนะและขนส่ง (410300)</t>
  </si>
  <si>
    <t xml:space="preserve"> -   เงินประจำตำแหน่ง (220300)</t>
  </si>
  <si>
    <t xml:space="preserve"> - เงินช่วยเหลือการศึกษาบุตร</t>
  </si>
  <si>
    <t xml:space="preserve"> - เงินประจำตำแหน่ง</t>
  </si>
  <si>
    <t xml:space="preserve"> - คชจ.ในการทดสอบคุณภาพน้ำในตำบล</t>
  </si>
  <si>
    <t xml:space="preserve"> - คชจ.ในการถ่ายทอดความรู้เทคโนโลยีเกษตร</t>
  </si>
  <si>
    <t>แผนงาน (00230)</t>
  </si>
  <si>
    <t xml:space="preserve"> - ค่าบำรุงและปรับปรุงที่ดินและสิ่งก่อสร้าง</t>
  </si>
  <si>
    <t>1.2 ค่าบำรุงและปรับปรุงที่ดินและสิ่งก่อสร้าง</t>
  </si>
  <si>
    <t xml:space="preserve"> -  เงินประจำตำแหน่งผู้อำนวยการกองคลัง(220300)</t>
  </si>
  <si>
    <t xml:space="preserve"> -  ค่าตอบแทนปฏิบัติงานนอกเวลาราชการ</t>
  </si>
  <si>
    <t>2.2  รายจ่ายเกี่ยวกับการปฏิบัติราชการที่ไม่เข้าลักษณะรายจ่ายหมวดอื่น</t>
  </si>
  <si>
    <t>1.1  ค่าจ้างเหมาจัดทำอาหารกลางวัน</t>
  </si>
  <si>
    <t>1.2 คชจ.โครงการส่งเสริมศักยภาพการจัดการศึกษา</t>
  </si>
  <si>
    <t>1.3 คชจ.โครงการปฐมนิเทศผู้ปกครอง</t>
  </si>
  <si>
    <t>แผนงานสังคมสงเคราะห์ (00230)</t>
  </si>
  <si>
    <t>งาน สวัสดิการสังคมและสังคมสงเคราะห์ (00232)</t>
  </si>
  <si>
    <t xml:space="preserve"> - คชจ.ในการดำเนินกิจกรรมต่างๆ ที่เกี่ยวกับสังคมสงเคราะห์</t>
  </si>
  <si>
    <t xml:space="preserve"> -  คชจ.ในการส่งเสริมบทบาทการมีการส่วนร่วมของภาคประชาชน</t>
  </si>
  <si>
    <t xml:space="preserve"> -  คชจ.โครงการส่งเสริมการมีส่วนร่วมตามระบอบประชาธิปไตย</t>
  </si>
  <si>
    <t xml:space="preserve"> -  คชจ.โครงการพัฒนาศักยภาพผู้สูงอายุ</t>
  </si>
  <si>
    <t xml:space="preserve"> - คชจ.โครงการฝึกอบรมและส่งเสริมอาชีพฯ</t>
  </si>
  <si>
    <t xml:space="preserve"> -  คชจ.โครงการอบรมการแปรรูปสินค้าเกษตร</t>
  </si>
  <si>
    <t xml:space="preserve"> -  คชจ.การจัดส่งทีมนักกีฬา</t>
  </si>
  <si>
    <t xml:space="preserve"> -  คชจ.ในการจัดส่งทีมนักกีฬาเข้าร่วมกับหน่วยงานต่างๆ</t>
  </si>
  <si>
    <t xml:space="preserve"> - คชจ.ในการจัดงานวันเด็กแห่งชาติ</t>
  </si>
  <si>
    <t xml:space="preserve"> - คชจ.การจัดแข่งขันกีฬาสานสัมพันธ์ศูนย์เด็กเล็ก</t>
  </si>
  <si>
    <t xml:space="preserve"> -  คชจ.ในการจัดโครงการค่ายพุทธบุตร</t>
  </si>
  <si>
    <t xml:space="preserve"> - คชจ.ในการสร้างภูมิคุ้มกันทางสังคม</t>
  </si>
  <si>
    <t xml:space="preserve"> - คชจ.โครงการสวดมนต์ข้ามปี</t>
  </si>
  <si>
    <t xml:space="preserve"> - คชจ.ในการจัดงานวันสำคัญทางศาสนา</t>
  </si>
  <si>
    <t>สังคมสงเคราะห์</t>
  </si>
  <si>
    <t>เคหะชุมชน</t>
  </si>
  <si>
    <t>ความเข้มแข็ง</t>
  </si>
  <si>
    <t xml:space="preserve"> - เงินเพิ่มต่างๆ ของพนักงานจ้าง </t>
  </si>
  <si>
    <t xml:space="preserve"> -  ค่าวัสดุเชื้อเพลิงและหล่อลื่น</t>
  </si>
  <si>
    <t xml:space="preserve"> - คชจ.โครงการอนุรักษ์ฟื้นฟูสิ่งแวดล้อมและทรัพยากร</t>
  </si>
  <si>
    <t xml:space="preserve"> - คชจ.โครงการธนาคารขยะ</t>
  </si>
  <si>
    <t xml:space="preserve"> - คชจ.ในการจัดงานต่างๆ วันสำคัญทางราชการ</t>
  </si>
  <si>
    <t xml:space="preserve"> -  ค่าจัดซื้อเก้าอี้พลาสติก</t>
  </si>
  <si>
    <t xml:space="preserve"> - ค่าจัดซื้อโต๊ะหมู่บูชา</t>
  </si>
  <si>
    <t xml:space="preserve"> -  ค่าจัดซื้อรถจักรยานยนต์</t>
  </si>
  <si>
    <t>2.1 ค่าสิ่งก่อสร้างสาธารณูปโภค (421000)</t>
  </si>
  <si>
    <t xml:space="preserve"> - โครงการจัดซื้อซุ้มเฉลิมพระเกียรติ</t>
  </si>
  <si>
    <t>2.2  ค่าบำรุงรักษาและปรับปรุงที่ดินและสิ่งก่อสร้าง (421000)</t>
  </si>
  <si>
    <t xml:space="preserve"> - ค่าตอบแทนการปฏิบัติงานนอกเวลาราชการ(310300)</t>
  </si>
  <si>
    <t>1.1  ค่าบำรุงรักษาและปรับปรุงครุภัณฑ์ (411800)</t>
  </si>
  <si>
    <t xml:space="preserve"> -  จัดซื้อหัวฉีดดับเพลิง ท่อดูดน้ำดับเพลิง</t>
  </si>
  <si>
    <t xml:space="preserve">1.1 ครุภัณฑ์สำนักงาน (410100) </t>
  </si>
  <si>
    <t xml:space="preserve"> -  ค่าจัดซื้อพร้อมติดตั้งกล้องวงจรปิด (CCTV)</t>
  </si>
  <si>
    <t xml:space="preserve"> - โครงการต่อเติมบริเวณอาคาร ศพด.เนินม่วง</t>
  </si>
  <si>
    <t>1.4 คชจ.โครงการทัศนศึกษาแหล่งเรียนรู้นอกสถานที่</t>
  </si>
  <si>
    <t>1.1  ครุภัณฑ์สำนักงาน (411600)</t>
  </si>
  <si>
    <t xml:space="preserve"> - ค่าจัดซื้อตู้เหล็กเก็ยเอกสาร</t>
  </si>
  <si>
    <t xml:space="preserve"> - ตู้ลิ้นชัก 15 ลิ้นชัก</t>
  </si>
  <si>
    <t xml:space="preserve"> - โครงการขุดสระน้ำประปา ม.1</t>
  </si>
  <si>
    <t xml:space="preserve"> - โครงการขุดสระน้ำประปา ม.2</t>
  </si>
  <si>
    <t xml:space="preserve"> -  โครงการวางท่อระบายน้ำ คสล. ชั้น 3 พร้อมลอกคลอง ม.2</t>
  </si>
  <si>
    <t xml:space="preserve"> - โครงการวางท่อระบายน้ำ คสล. ชั้น 3 ม.3</t>
  </si>
  <si>
    <t xml:space="preserve"> - ค่าก่อสร้างถนนราดยางแอสฟัลท์ติกคอนกรีต ม.4</t>
  </si>
  <si>
    <t xml:space="preserve"> - ค่าก่อสร้างถนนคอนกรีตเสริมเหล็ก หมู่ที่ 5</t>
  </si>
  <si>
    <t xml:space="preserve"> - ค่าก่อสร้างถนนลูกรังพร้อมเกลี่ยเรียบ ม.6</t>
  </si>
  <si>
    <t xml:space="preserve"> - โครงการซ่อมแซมคลองส่งน้ำ ม.6</t>
  </si>
  <si>
    <t xml:space="preserve"> - ค่าก่อสร้างถนนราดยางแอสฟัลท์ติกคอนกรีต ม.8</t>
  </si>
  <si>
    <t xml:space="preserve"> - โครงการขยายท่อเมนประปา ม.9</t>
  </si>
  <si>
    <t xml:space="preserve"> - โครงการก่อสร้างต่อเติมอาคารเอนกประสงค์ ม.9</t>
  </si>
  <si>
    <t xml:space="preserve"> - ค่าก่อสร้างถนนราดยางแอสฟัลท์ติกคอนกรีต ม.10</t>
  </si>
  <si>
    <t xml:space="preserve"> - โครงการขุดเจาะบ่อบาดาล แบบระบบปิด ม.11</t>
  </si>
  <si>
    <t>1.1 เงินอุดหนุนส่วนราชการ (610200)</t>
  </si>
  <si>
    <t>1.1.1 อุดหนุนการไฟฟ้าส่วนภูมิภาคราชบุรี</t>
  </si>
  <si>
    <t xml:space="preserve"> - คชจ.โครงการส่งเสริมสนับสนุนการสร้างความปรองดอง</t>
  </si>
  <si>
    <t xml:space="preserve"> - คชจ.ในการจัดกิจกรรมป้องกันและแก้ไขยาเสพติด</t>
  </si>
  <si>
    <t xml:space="preserve"> - คชจ.โครงการจัดงานผู้สูงอายุ</t>
  </si>
  <si>
    <t xml:space="preserve"> - อุดหนุนการส่งเสริมการท่องเที่ยวราชบุรี</t>
  </si>
  <si>
    <t>1 ตุลาคม 2558 ถึง 30 มิถุนายน 2559</t>
  </si>
  <si>
    <t xml:space="preserve"> - โอนเพิ่มจากเงินสมทกองทุนสวัสดิการสังคม </t>
  </si>
  <si>
    <t xml:space="preserve">   50,000.- บาท</t>
  </si>
  <si>
    <t xml:space="preserve"> - โอนลดไปเงินสำรองจ่าย 50,000.- บาท</t>
  </si>
  <si>
    <t>1 ต.ค. 58 ถึง 30 มิ.ย. 59</t>
  </si>
  <si>
    <t>ตั้งแต่วันที่  1  ตุลาคม  2558  ถึงวันที่ 30  มิถุนายน 2559</t>
  </si>
  <si>
    <t xml:space="preserve">1.1 ครุภัณฑ์ดับเพลิง </t>
  </si>
  <si>
    <t xml:space="preserve"> -  ค่าจัดซื้อหัวฉีดดับเพลิง แบบไร้แรงสะท้อน</t>
  </si>
  <si>
    <t>อบต.ธรรมเสน  (งบประมาณที่จ่ายจริง ณ ตุลาคม 2558 - มิถุนายน 2559 )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</si>
</sst>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(* #,##0.0_);_(* \(#,##0.0\);_(* &quot;-&quot;??_);_(@_)"/>
    <numFmt numFmtId="202" formatCode="_(* #,##0_);_(* \(#,##0\);_(* &quot;-&quot;??_);_(@_)"/>
    <numFmt numFmtId="203" formatCode="0.000"/>
    <numFmt numFmtId="204" formatCode="0.0000"/>
    <numFmt numFmtId="205" formatCode="0.00000"/>
    <numFmt numFmtId="206" formatCode="0.000000"/>
    <numFmt numFmtId="207" formatCode="#,##0.000"/>
    <numFmt numFmtId="208" formatCode="#,##0.0000"/>
    <numFmt numFmtId="209" formatCode="00000"/>
    <numFmt numFmtId="210" formatCode="d\ ดดดด\ bbbb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#,##0.00_ ;\-#,##0.00\ "/>
  </numFmts>
  <fonts count="5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0"/>
      <color indexed="8"/>
      <name val="Cordia New"/>
      <family val="0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4" fontId="4" fillId="0" borderId="13" xfId="33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94" fontId="5" fillId="0" borderId="11" xfId="3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94" fontId="5" fillId="0" borderId="11" xfId="33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94" fontId="4" fillId="0" borderId="0" xfId="33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3" fontId="4" fillId="0" borderId="13" xfId="33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3" fontId="5" fillId="0" borderId="11" xfId="0" applyNumberFormat="1" applyFont="1" applyBorder="1" applyAlignment="1">
      <alignment vertical="center"/>
    </xf>
    <xf numFmtId="43" fontId="5" fillId="0" borderId="13" xfId="33" applyNumberFormat="1" applyFont="1" applyBorder="1" applyAlignment="1">
      <alignment vertical="center"/>
    </xf>
    <xf numFmtId="43" fontId="4" fillId="0" borderId="13" xfId="0" applyNumberFormat="1" applyFont="1" applyBorder="1" applyAlignment="1">
      <alignment horizontal="right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33" applyNumberFormat="1" applyFont="1" applyBorder="1" applyAlignment="1">
      <alignment vertical="center"/>
    </xf>
    <xf numFmtId="43" fontId="5" fillId="0" borderId="11" xfId="33" applyNumberFormat="1" applyFont="1" applyBorder="1" applyAlignment="1">
      <alignment vertical="center"/>
    </xf>
    <xf numFmtId="43" fontId="5" fillId="0" borderId="12" xfId="33" applyNumberFormat="1" applyFont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/>
    </xf>
    <xf numFmtId="43" fontId="4" fillId="0" borderId="11" xfId="33" applyNumberFormat="1" applyFont="1" applyBorder="1" applyAlignment="1">
      <alignment vertical="center"/>
    </xf>
    <xf numFmtId="43" fontId="4" fillId="0" borderId="11" xfId="33" applyNumberFormat="1" applyFont="1" applyBorder="1" applyAlignment="1">
      <alignment horizontal="center" vertical="center"/>
    </xf>
    <xf numFmtId="43" fontId="5" fillId="0" borderId="11" xfId="33" applyNumberFormat="1" applyFont="1" applyBorder="1" applyAlignment="1">
      <alignment horizontal="right" vertical="center"/>
    </xf>
    <xf numFmtId="43" fontId="4" fillId="0" borderId="13" xfId="33" applyNumberFormat="1" applyFont="1" applyBorder="1" applyAlignment="1">
      <alignment vertical="center"/>
    </xf>
    <xf numFmtId="43" fontId="5" fillId="0" borderId="14" xfId="33" applyNumberFormat="1" applyFont="1" applyBorder="1" applyAlignment="1">
      <alignment vertical="center"/>
    </xf>
    <xf numFmtId="43" fontId="5" fillId="0" borderId="14" xfId="33" applyNumberFormat="1" applyFont="1" applyBorder="1" applyAlignment="1">
      <alignment horizontal="right" vertical="center"/>
    </xf>
    <xf numFmtId="43" fontId="4" fillId="0" borderId="14" xfId="33" applyNumberFormat="1" applyFont="1" applyBorder="1" applyAlignment="1">
      <alignment vertical="center"/>
    </xf>
    <xf numFmtId="43" fontId="5" fillId="0" borderId="12" xfId="33" applyNumberFormat="1" applyFont="1" applyBorder="1" applyAlignment="1">
      <alignment horizontal="right" vertical="center"/>
    </xf>
    <xf numFmtId="43" fontId="4" fillId="0" borderId="12" xfId="33" applyNumberFormat="1" applyFont="1" applyBorder="1" applyAlignment="1">
      <alignment vertical="center"/>
    </xf>
    <xf numFmtId="43" fontId="5" fillId="0" borderId="11" xfId="33" applyNumberFormat="1" applyFont="1" applyBorder="1" applyAlignment="1" quotePrefix="1">
      <alignment horizontal="center" vertical="center"/>
    </xf>
    <xf numFmtId="43" fontId="5" fillId="0" borderId="10" xfId="33" applyNumberFormat="1" applyFont="1" applyBorder="1" applyAlignment="1">
      <alignment horizontal="right" vertical="center"/>
    </xf>
    <xf numFmtId="43" fontId="7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left" vertical="center"/>
    </xf>
    <xf numFmtId="43" fontId="4" fillId="0" borderId="16" xfId="33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3" fontId="4" fillId="0" borderId="0" xfId="33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43" fontId="7" fillId="0" borderId="17" xfId="0" applyNumberFormat="1" applyFont="1" applyBorder="1" applyAlignment="1">
      <alignment horizontal="right" vertical="center"/>
    </xf>
    <xf numFmtId="43" fontId="8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214" fontId="7" fillId="0" borderId="17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3" fontId="8" fillId="0" borderId="13" xfId="33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43" fontId="4" fillId="0" borderId="0" xfId="33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94" fontId="5" fillId="0" borderId="18" xfId="33" applyFont="1" applyBorder="1" applyAlignment="1">
      <alignment vertical="center"/>
    </xf>
    <xf numFmtId="214" fontId="8" fillId="0" borderId="17" xfId="0" applyNumberFormat="1" applyFont="1" applyBorder="1" applyAlignment="1">
      <alignment horizontal="right" vertical="center"/>
    </xf>
    <xf numFmtId="194" fontId="5" fillId="0" borderId="12" xfId="33" applyFont="1" applyBorder="1" applyAlignment="1">
      <alignment vertical="center"/>
    </xf>
    <xf numFmtId="43" fontId="8" fillId="0" borderId="17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43" fontId="5" fillId="0" borderId="12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0" y="3665220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134</xdr:row>
      <xdr:rowOff>0</xdr:rowOff>
    </xdr:from>
    <xdr:to>
      <xdr:col>7</xdr:col>
      <xdr:colOff>1933575</xdr:colOff>
      <xdr:row>134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34400" y="366522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134</xdr:row>
      <xdr:rowOff>0</xdr:rowOff>
    </xdr:from>
    <xdr:to>
      <xdr:col>7</xdr:col>
      <xdr:colOff>2343150</xdr:colOff>
      <xdr:row>134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34400" y="366522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24875" y="3665220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134</xdr:row>
      <xdr:rowOff>0</xdr:rowOff>
    </xdr:from>
    <xdr:to>
      <xdr:col>7</xdr:col>
      <xdr:colOff>2152650</xdr:colOff>
      <xdr:row>134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67725" y="3665220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77250" y="3665220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134</xdr:row>
      <xdr:rowOff>0</xdr:rowOff>
    </xdr:from>
    <xdr:to>
      <xdr:col>7</xdr:col>
      <xdr:colOff>1933575</xdr:colOff>
      <xdr:row>134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34400" y="366522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134</xdr:row>
      <xdr:rowOff>0</xdr:rowOff>
    </xdr:from>
    <xdr:to>
      <xdr:col>7</xdr:col>
      <xdr:colOff>2343150</xdr:colOff>
      <xdr:row>134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34400" y="366522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24875" y="3665220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134</xdr:row>
      <xdr:rowOff>0</xdr:rowOff>
    </xdr:from>
    <xdr:to>
      <xdr:col>7</xdr:col>
      <xdr:colOff>2152650</xdr:colOff>
      <xdr:row>134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67725" y="3665220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429625" y="366522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134</xdr:row>
      <xdr:rowOff>0</xdr:rowOff>
    </xdr:from>
    <xdr:to>
      <xdr:col>8</xdr:col>
      <xdr:colOff>9525</xdr:colOff>
      <xdr:row>134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72500" y="36652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134</xdr:row>
      <xdr:rowOff>0</xdr:rowOff>
    </xdr:from>
    <xdr:to>
      <xdr:col>8</xdr:col>
      <xdr:colOff>0</xdr:colOff>
      <xdr:row>134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410575" y="366522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134</xdr:row>
      <xdr:rowOff>0</xdr:rowOff>
    </xdr:from>
    <xdr:to>
      <xdr:col>8</xdr:col>
      <xdr:colOff>0</xdr:colOff>
      <xdr:row>134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429625" y="3665220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134</xdr:row>
      <xdr:rowOff>0</xdr:rowOff>
    </xdr:from>
    <xdr:to>
      <xdr:col>8</xdr:col>
      <xdr:colOff>0</xdr:colOff>
      <xdr:row>134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410575" y="366522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439150" y="366522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134</xdr:row>
      <xdr:rowOff>0</xdr:rowOff>
    </xdr:from>
    <xdr:to>
      <xdr:col>7</xdr:col>
      <xdr:colOff>2133600</xdr:colOff>
      <xdr:row>134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429625" y="366522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196</xdr:row>
      <xdr:rowOff>0</xdr:rowOff>
    </xdr:from>
    <xdr:to>
      <xdr:col>8</xdr:col>
      <xdr:colOff>0</xdr:colOff>
      <xdr:row>196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58175" y="5414010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76200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58175" y="5496877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8</xdr:col>
      <xdr:colOff>9525</xdr:colOff>
      <xdr:row>199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15325" y="54968775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8</xdr:col>
      <xdr:colOff>9525</xdr:colOff>
      <xdr:row>199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15325" y="54968775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29600" y="549687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76200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58175" y="5496877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8</xdr:col>
      <xdr:colOff>9525</xdr:colOff>
      <xdr:row>199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315325" y="54968775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8</xdr:col>
      <xdr:colOff>9525</xdr:colOff>
      <xdr:row>199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315325" y="54968775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29600" y="549687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8296275" y="151923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1924050</xdr:colOff>
      <xdr:row>55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8343900" y="15192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2495550</xdr:colOff>
      <xdr:row>55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343900" y="15192375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8343900" y="1519237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8296275" y="151923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8296275" y="151923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1924050</xdr:colOff>
      <xdr:row>55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8343900" y="15192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2495550</xdr:colOff>
      <xdr:row>55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343900" y="15192375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8343900" y="1519237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8296275" y="151923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8248650" y="151923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391525" y="15192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229600" y="15192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248650" y="15192375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8229600" y="15192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8258175" y="151923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8248650" y="151923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187</xdr:row>
      <xdr:rowOff>0</xdr:rowOff>
    </xdr:from>
    <xdr:to>
      <xdr:col>8</xdr:col>
      <xdr:colOff>0</xdr:colOff>
      <xdr:row>187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43875" y="51654075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76200</xdr:colOff>
      <xdr:row>190</xdr:row>
      <xdr:rowOff>0</xdr:rowOff>
    </xdr:from>
    <xdr:to>
      <xdr:col>8</xdr:col>
      <xdr:colOff>0</xdr:colOff>
      <xdr:row>190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43875" y="52482750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190</xdr:row>
      <xdr:rowOff>0</xdr:rowOff>
    </xdr:from>
    <xdr:to>
      <xdr:col>7</xdr:col>
      <xdr:colOff>2581275</xdr:colOff>
      <xdr:row>190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01025" y="524827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190</xdr:row>
      <xdr:rowOff>0</xdr:rowOff>
    </xdr:from>
    <xdr:to>
      <xdr:col>7</xdr:col>
      <xdr:colOff>2581275</xdr:colOff>
      <xdr:row>190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01025" y="524827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190</xdr:row>
      <xdr:rowOff>0</xdr:rowOff>
    </xdr:from>
    <xdr:to>
      <xdr:col>8</xdr:col>
      <xdr:colOff>0</xdr:colOff>
      <xdr:row>190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115300" y="524827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76200</xdr:colOff>
      <xdr:row>190</xdr:row>
      <xdr:rowOff>0</xdr:rowOff>
    </xdr:from>
    <xdr:to>
      <xdr:col>8</xdr:col>
      <xdr:colOff>0</xdr:colOff>
      <xdr:row>190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143875" y="52482750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190</xdr:row>
      <xdr:rowOff>0</xdr:rowOff>
    </xdr:from>
    <xdr:to>
      <xdr:col>7</xdr:col>
      <xdr:colOff>2581275</xdr:colOff>
      <xdr:row>190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201025" y="524827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190</xdr:row>
      <xdr:rowOff>0</xdr:rowOff>
    </xdr:from>
    <xdr:to>
      <xdr:col>7</xdr:col>
      <xdr:colOff>2581275</xdr:colOff>
      <xdr:row>190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201025" y="524827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190</xdr:row>
      <xdr:rowOff>0</xdr:rowOff>
    </xdr:from>
    <xdr:to>
      <xdr:col>8</xdr:col>
      <xdr:colOff>0</xdr:colOff>
      <xdr:row>190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115300" y="524827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114300</xdr:colOff>
      <xdr:row>46</xdr:row>
      <xdr:rowOff>0</xdr:rowOff>
    </xdr:from>
    <xdr:to>
      <xdr:col>7</xdr:col>
      <xdr:colOff>2124075</xdr:colOff>
      <xdr:row>46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8181975" y="127063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1933575</xdr:colOff>
      <xdr:row>46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8229600" y="127063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2581275</xdr:colOff>
      <xdr:row>46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229600" y="127063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8229600" y="127063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8172450" y="127063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46</xdr:row>
      <xdr:rowOff>0</xdr:rowOff>
    </xdr:from>
    <xdr:to>
      <xdr:col>7</xdr:col>
      <xdr:colOff>2124075</xdr:colOff>
      <xdr:row>46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8181975" y="127063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1933575</xdr:colOff>
      <xdr:row>46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8229600" y="127063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2581275</xdr:colOff>
      <xdr:row>46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229600" y="127063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8229600" y="127063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8172450" y="127063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8134350" y="127063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46</xdr:row>
      <xdr:rowOff>0</xdr:rowOff>
    </xdr:from>
    <xdr:to>
      <xdr:col>7</xdr:col>
      <xdr:colOff>2581275</xdr:colOff>
      <xdr:row>46</xdr:row>
      <xdr:rowOff>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277225" y="12706350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115300" y="127063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134350" y="1270635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8115300" y="127063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8143875" y="127063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46</xdr:row>
      <xdr:rowOff>0</xdr:rowOff>
    </xdr:from>
    <xdr:to>
      <xdr:col>7</xdr:col>
      <xdr:colOff>2133600</xdr:colOff>
      <xdr:row>46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8134350" y="127063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0" y="225837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84</xdr:row>
      <xdr:rowOff>0</xdr:rowOff>
    </xdr:from>
    <xdr:to>
      <xdr:col>7</xdr:col>
      <xdr:colOff>1924050</xdr:colOff>
      <xdr:row>84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29625" y="225837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84</xdr:row>
      <xdr:rowOff>0</xdr:rowOff>
    </xdr:from>
    <xdr:to>
      <xdr:col>7</xdr:col>
      <xdr:colOff>2333625</xdr:colOff>
      <xdr:row>84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29625" y="225837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152400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20100" y="2258377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84</xdr:row>
      <xdr:rowOff>0</xdr:rowOff>
    </xdr:from>
    <xdr:to>
      <xdr:col>7</xdr:col>
      <xdr:colOff>2124075</xdr:colOff>
      <xdr:row>84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72475" y="2258377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382000" y="225837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84</xdr:row>
      <xdr:rowOff>0</xdr:rowOff>
    </xdr:from>
    <xdr:to>
      <xdr:col>7</xdr:col>
      <xdr:colOff>1924050</xdr:colOff>
      <xdr:row>84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29625" y="225837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84</xdr:row>
      <xdr:rowOff>0</xdr:rowOff>
    </xdr:from>
    <xdr:to>
      <xdr:col>7</xdr:col>
      <xdr:colOff>2333625</xdr:colOff>
      <xdr:row>84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9625" y="225837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152400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420100" y="2258377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84</xdr:row>
      <xdr:rowOff>0</xdr:rowOff>
    </xdr:from>
    <xdr:to>
      <xdr:col>7</xdr:col>
      <xdr:colOff>2124075</xdr:colOff>
      <xdr:row>84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372475" y="2258377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334375" y="225837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219075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86775" y="22583775"/>
          <a:ext cx="211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38100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305800" y="225837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334375" y="2258377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38100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305800" y="225837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343900" y="225837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84</xdr:row>
      <xdr:rowOff>0</xdr:rowOff>
    </xdr:from>
    <xdr:to>
      <xdr:col>7</xdr:col>
      <xdr:colOff>2133600</xdr:colOff>
      <xdr:row>84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334375" y="225837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0" y="1532572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57</xdr:row>
      <xdr:rowOff>0</xdr:rowOff>
    </xdr:from>
    <xdr:to>
      <xdr:col>7</xdr:col>
      <xdr:colOff>1933575</xdr:colOff>
      <xdr:row>57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34400" y="153257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57</xdr:row>
      <xdr:rowOff>0</xdr:rowOff>
    </xdr:from>
    <xdr:to>
      <xdr:col>7</xdr:col>
      <xdr:colOff>2343150</xdr:colOff>
      <xdr:row>57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34400" y="1532572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24875" y="1532572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57</xdr:row>
      <xdr:rowOff>0</xdr:rowOff>
    </xdr:from>
    <xdr:to>
      <xdr:col>7</xdr:col>
      <xdr:colOff>2152650</xdr:colOff>
      <xdr:row>57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67725" y="153257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77250" y="1532572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57</xdr:row>
      <xdr:rowOff>0</xdr:rowOff>
    </xdr:from>
    <xdr:to>
      <xdr:col>7</xdr:col>
      <xdr:colOff>1933575</xdr:colOff>
      <xdr:row>57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34400" y="153257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57</xdr:row>
      <xdr:rowOff>0</xdr:rowOff>
    </xdr:from>
    <xdr:to>
      <xdr:col>7</xdr:col>
      <xdr:colOff>2343150</xdr:colOff>
      <xdr:row>57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34400" y="1532572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24875" y="1532572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57</xdr:row>
      <xdr:rowOff>0</xdr:rowOff>
    </xdr:from>
    <xdr:to>
      <xdr:col>7</xdr:col>
      <xdr:colOff>2152650</xdr:colOff>
      <xdr:row>57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67725" y="153257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429625" y="153257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57</xdr:row>
      <xdr:rowOff>0</xdr:rowOff>
    </xdr:from>
    <xdr:to>
      <xdr:col>8</xdr:col>
      <xdr:colOff>9525</xdr:colOff>
      <xdr:row>57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72500" y="1532572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410575" y="1532572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429625" y="153257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410575" y="1532572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439150" y="153257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57</xdr:row>
      <xdr:rowOff>0</xdr:rowOff>
    </xdr:from>
    <xdr:to>
      <xdr:col>7</xdr:col>
      <xdr:colOff>2133600</xdr:colOff>
      <xdr:row>57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429625" y="153257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82</xdr:row>
      <xdr:rowOff>0</xdr:rowOff>
    </xdr:from>
    <xdr:to>
      <xdr:col>7</xdr:col>
      <xdr:colOff>2143125</xdr:colOff>
      <xdr:row>82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62950" y="222218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82</xdr:row>
      <xdr:rowOff>0</xdr:rowOff>
    </xdr:from>
    <xdr:to>
      <xdr:col>7</xdr:col>
      <xdr:colOff>1933575</xdr:colOff>
      <xdr:row>82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20100" y="222218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82</xdr:row>
      <xdr:rowOff>0</xdr:rowOff>
    </xdr:from>
    <xdr:to>
      <xdr:col>7</xdr:col>
      <xdr:colOff>2343150</xdr:colOff>
      <xdr:row>82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20100" y="2222182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82</xdr:row>
      <xdr:rowOff>0</xdr:rowOff>
    </xdr:from>
    <xdr:to>
      <xdr:col>7</xdr:col>
      <xdr:colOff>2133600</xdr:colOff>
      <xdr:row>82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10575" y="2222182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82</xdr:row>
      <xdr:rowOff>0</xdr:rowOff>
    </xdr:from>
    <xdr:to>
      <xdr:col>7</xdr:col>
      <xdr:colOff>2152650</xdr:colOff>
      <xdr:row>82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53425" y="222218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82</xdr:row>
      <xdr:rowOff>0</xdr:rowOff>
    </xdr:from>
    <xdr:to>
      <xdr:col>7</xdr:col>
      <xdr:colOff>2143125</xdr:colOff>
      <xdr:row>82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362950" y="222218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82</xdr:row>
      <xdr:rowOff>0</xdr:rowOff>
    </xdr:from>
    <xdr:to>
      <xdr:col>7</xdr:col>
      <xdr:colOff>1933575</xdr:colOff>
      <xdr:row>82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20100" y="222218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82</xdr:row>
      <xdr:rowOff>0</xdr:rowOff>
    </xdr:from>
    <xdr:to>
      <xdr:col>7</xdr:col>
      <xdr:colOff>2343150</xdr:colOff>
      <xdr:row>82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0100" y="2222182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82</xdr:row>
      <xdr:rowOff>0</xdr:rowOff>
    </xdr:from>
    <xdr:to>
      <xdr:col>7</xdr:col>
      <xdr:colOff>2133600</xdr:colOff>
      <xdr:row>82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410575" y="2222182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82</xdr:row>
      <xdr:rowOff>0</xdr:rowOff>
    </xdr:from>
    <xdr:to>
      <xdr:col>7</xdr:col>
      <xdr:colOff>2152650</xdr:colOff>
      <xdr:row>82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353425" y="222218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82</xdr:row>
      <xdr:rowOff>0</xdr:rowOff>
    </xdr:from>
    <xdr:to>
      <xdr:col>7</xdr:col>
      <xdr:colOff>2133600</xdr:colOff>
      <xdr:row>82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315325" y="222218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82</xdr:row>
      <xdr:rowOff>0</xdr:rowOff>
    </xdr:from>
    <xdr:to>
      <xdr:col>8</xdr:col>
      <xdr:colOff>9525</xdr:colOff>
      <xdr:row>82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58200" y="2222182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82</xdr:row>
      <xdr:rowOff>0</xdr:rowOff>
    </xdr:from>
    <xdr:to>
      <xdr:col>8</xdr:col>
      <xdr:colOff>0</xdr:colOff>
      <xdr:row>82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296275" y="2222182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82</xdr:row>
      <xdr:rowOff>0</xdr:rowOff>
    </xdr:from>
    <xdr:to>
      <xdr:col>8</xdr:col>
      <xdr:colOff>0</xdr:colOff>
      <xdr:row>82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315325" y="222218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82</xdr:row>
      <xdr:rowOff>0</xdr:rowOff>
    </xdr:from>
    <xdr:to>
      <xdr:col>8</xdr:col>
      <xdr:colOff>0</xdr:colOff>
      <xdr:row>82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296275" y="2222182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82</xdr:row>
      <xdr:rowOff>0</xdr:rowOff>
    </xdr:from>
    <xdr:to>
      <xdr:col>7</xdr:col>
      <xdr:colOff>2133600</xdr:colOff>
      <xdr:row>82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324850" y="222218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82</xdr:row>
      <xdr:rowOff>0</xdr:rowOff>
    </xdr:from>
    <xdr:to>
      <xdr:col>7</xdr:col>
      <xdr:colOff>2133600</xdr:colOff>
      <xdr:row>82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315325" y="222218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49</xdr:row>
      <xdr:rowOff>0</xdr:rowOff>
    </xdr:from>
    <xdr:to>
      <xdr:col>7</xdr:col>
      <xdr:colOff>2124075</xdr:colOff>
      <xdr:row>49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53400" y="135350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1933575</xdr:colOff>
      <xdr:row>49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01025" y="135350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2581275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01025" y="1353502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01025" y="135350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143875" y="135350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7</xdr:col>
      <xdr:colOff>2124075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153400" y="135350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1933575</xdr:colOff>
      <xdr:row>49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201025" y="135350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2581275</xdr:colOff>
      <xdr:row>49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201025" y="1353502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01025" y="135350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143875" y="135350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105775" y="135350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49</xdr:row>
      <xdr:rowOff>0</xdr:rowOff>
    </xdr:from>
    <xdr:to>
      <xdr:col>7</xdr:col>
      <xdr:colOff>2581275</xdr:colOff>
      <xdr:row>49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48650" y="13535025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086725" y="13535025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105775" y="135350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086725" y="13535025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115300" y="135350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49</xdr:row>
      <xdr:rowOff>0</xdr:rowOff>
    </xdr:from>
    <xdr:to>
      <xdr:col>7</xdr:col>
      <xdr:colOff>2133600</xdr:colOff>
      <xdr:row>49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105775" y="135350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207</xdr:row>
      <xdr:rowOff>0</xdr:rowOff>
    </xdr:from>
    <xdr:to>
      <xdr:col>8</xdr:col>
      <xdr:colOff>0</xdr:colOff>
      <xdr:row>207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01050" y="56845200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76200</xdr:colOff>
      <xdr:row>210</xdr:row>
      <xdr:rowOff>0</xdr:rowOff>
    </xdr:from>
    <xdr:to>
      <xdr:col>8</xdr:col>
      <xdr:colOff>0</xdr:colOff>
      <xdr:row>210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01050" y="5767387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210</xdr:row>
      <xdr:rowOff>0</xdr:rowOff>
    </xdr:from>
    <xdr:to>
      <xdr:col>8</xdr:col>
      <xdr:colOff>9525</xdr:colOff>
      <xdr:row>210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58200" y="576738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210</xdr:row>
      <xdr:rowOff>0</xdr:rowOff>
    </xdr:from>
    <xdr:to>
      <xdr:col>8</xdr:col>
      <xdr:colOff>9525</xdr:colOff>
      <xdr:row>210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58200" y="576738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210</xdr:row>
      <xdr:rowOff>0</xdr:rowOff>
    </xdr:from>
    <xdr:to>
      <xdr:col>8</xdr:col>
      <xdr:colOff>0</xdr:colOff>
      <xdr:row>210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72475" y="576738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76200</xdr:colOff>
      <xdr:row>210</xdr:row>
      <xdr:rowOff>0</xdr:rowOff>
    </xdr:from>
    <xdr:to>
      <xdr:col>8</xdr:col>
      <xdr:colOff>0</xdr:colOff>
      <xdr:row>210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01050" y="5767387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210</xdr:row>
      <xdr:rowOff>0</xdr:rowOff>
    </xdr:from>
    <xdr:to>
      <xdr:col>8</xdr:col>
      <xdr:colOff>9525</xdr:colOff>
      <xdr:row>210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58200" y="576738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210</xdr:row>
      <xdr:rowOff>0</xdr:rowOff>
    </xdr:from>
    <xdr:to>
      <xdr:col>8</xdr:col>
      <xdr:colOff>9525</xdr:colOff>
      <xdr:row>210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58200" y="576738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210</xdr:row>
      <xdr:rowOff>0</xdr:rowOff>
    </xdr:from>
    <xdr:to>
      <xdr:col>8</xdr:col>
      <xdr:colOff>0</xdr:colOff>
      <xdr:row>210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72475" y="576738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114300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8439150" y="178974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66</xdr:row>
      <xdr:rowOff>0</xdr:rowOff>
    </xdr:from>
    <xdr:to>
      <xdr:col>7</xdr:col>
      <xdr:colOff>1933575</xdr:colOff>
      <xdr:row>66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8496300" y="1789747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66</xdr:row>
      <xdr:rowOff>0</xdr:rowOff>
    </xdr:from>
    <xdr:to>
      <xdr:col>7</xdr:col>
      <xdr:colOff>2343150</xdr:colOff>
      <xdr:row>66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496300" y="178974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8486775" y="1789747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66</xdr:row>
      <xdr:rowOff>0</xdr:rowOff>
    </xdr:from>
    <xdr:to>
      <xdr:col>7</xdr:col>
      <xdr:colOff>2152650</xdr:colOff>
      <xdr:row>66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8429625" y="178974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8439150" y="17897475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66</xdr:row>
      <xdr:rowOff>0</xdr:rowOff>
    </xdr:from>
    <xdr:to>
      <xdr:col>7</xdr:col>
      <xdr:colOff>1933575</xdr:colOff>
      <xdr:row>66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8496300" y="1789747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66</xdr:row>
      <xdr:rowOff>0</xdr:rowOff>
    </xdr:from>
    <xdr:to>
      <xdr:col>7</xdr:col>
      <xdr:colOff>2343150</xdr:colOff>
      <xdr:row>66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496300" y="178974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8486775" y="1789747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66</xdr:row>
      <xdr:rowOff>0</xdr:rowOff>
    </xdr:from>
    <xdr:to>
      <xdr:col>7</xdr:col>
      <xdr:colOff>2152650</xdr:colOff>
      <xdr:row>66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8429625" y="178974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8391525" y="178974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66</xdr:row>
      <xdr:rowOff>0</xdr:rowOff>
    </xdr:from>
    <xdr:to>
      <xdr:col>8</xdr:col>
      <xdr:colOff>9525</xdr:colOff>
      <xdr:row>66</xdr:row>
      <xdr:rowOff>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534400" y="178974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372475" y="178974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391525" y="1789747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8372475" y="178974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8401050" y="178974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66</xdr:row>
      <xdr:rowOff>0</xdr:rowOff>
    </xdr:from>
    <xdr:to>
      <xdr:col>7</xdr:col>
      <xdr:colOff>2133600</xdr:colOff>
      <xdr:row>66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8391525" y="178974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123</xdr:row>
      <xdr:rowOff>0</xdr:rowOff>
    </xdr:from>
    <xdr:to>
      <xdr:col>7</xdr:col>
      <xdr:colOff>2133600</xdr:colOff>
      <xdr:row>123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43925" y="3297555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7</xdr:col>
      <xdr:colOff>1914525</xdr:colOff>
      <xdr:row>123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91550" y="3297555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91550" y="32975550"/>
          <a:ext cx="210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7</xdr:col>
      <xdr:colOff>2124075</xdr:colOff>
      <xdr:row>123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91550" y="3297555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95250</xdr:colOff>
      <xdr:row>123</xdr:row>
      <xdr:rowOff>0</xdr:rowOff>
    </xdr:from>
    <xdr:to>
      <xdr:col>7</xdr:col>
      <xdr:colOff>2124075</xdr:colOff>
      <xdr:row>123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24875" y="329755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123</xdr:row>
      <xdr:rowOff>0</xdr:rowOff>
    </xdr:from>
    <xdr:to>
      <xdr:col>7</xdr:col>
      <xdr:colOff>2133600</xdr:colOff>
      <xdr:row>123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43925" y="3297555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7</xdr:col>
      <xdr:colOff>1914525</xdr:colOff>
      <xdr:row>123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91550" y="3297555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91550" y="32975550"/>
          <a:ext cx="210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123</xdr:row>
      <xdr:rowOff>0</xdr:rowOff>
    </xdr:from>
    <xdr:to>
      <xdr:col>7</xdr:col>
      <xdr:colOff>2124075</xdr:colOff>
      <xdr:row>123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91550" y="3297555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95250</xdr:colOff>
      <xdr:row>123</xdr:row>
      <xdr:rowOff>0</xdr:rowOff>
    </xdr:from>
    <xdr:to>
      <xdr:col>7</xdr:col>
      <xdr:colOff>2124075</xdr:colOff>
      <xdr:row>123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24875" y="329755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123</xdr:row>
      <xdr:rowOff>0</xdr:rowOff>
    </xdr:from>
    <xdr:to>
      <xdr:col>7</xdr:col>
      <xdr:colOff>2133600</xdr:colOff>
      <xdr:row>123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496300" y="329755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123</xdr:row>
      <xdr:rowOff>0</xdr:rowOff>
    </xdr:from>
    <xdr:to>
      <xdr:col>8</xdr:col>
      <xdr:colOff>9525</xdr:colOff>
      <xdr:row>123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39175" y="329755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477250" y="3297555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496300" y="32975550"/>
          <a:ext cx="2200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123</xdr:row>
      <xdr:rowOff>0</xdr:rowOff>
    </xdr:from>
    <xdr:to>
      <xdr:col>8</xdr:col>
      <xdr:colOff>0</xdr:colOff>
      <xdr:row>123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477250" y="3297555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123</xdr:row>
      <xdr:rowOff>0</xdr:rowOff>
    </xdr:from>
    <xdr:to>
      <xdr:col>7</xdr:col>
      <xdr:colOff>2124075</xdr:colOff>
      <xdr:row>123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505825" y="3297555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123</xdr:row>
      <xdr:rowOff>0</xdr:rowOff>
    </xdr:from>
    <xdr:to>
      <xdr:col>7</xdr:col>
      <xdr:colOff>2133600</xdr:colOff>
      <xdr:row>123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496300" y="329755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196</xdr:row>
      <xdr:rowOff>0</xdr:rowOff>
    </xdr:from>
    <xdr:to>
      <xdr:col>8</xdr:col>
      <xdr:colOff>0</xdr:colOff>
      <xdr:row>196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24850" y="53740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76200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24850" y="545687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7</xdr:col>
      <xdr:colOff>2314575</xdr:colOff>
      <xdr:row>199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82000" y="5456872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7</xdr:col>
      <xdr:colOff>2314575</xdr:colOff>
      <xdr:row>199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82000" y="5456872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96275" y="545687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76200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324850" y="545687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7</xdr:col>
      <xdr:colOff>2314575</xdr:colOff>
      <xdr:row>199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382000" y="5456872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199</xdr:row>
      <xdr:rowOff>0</xdr:rowOff>
    </xdr:from>
    <xdr:to>
      <xdr:col>7</xdr:col>
      <xdr:colOff>2314575</xdr:colOff>
      <xdr:row>199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382000" y="5456872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199</xdr:row>
      <xdr:rowOff>0</xdr:rowOff>
    </xdr:from>
    <xdr:to>
      <xdr:col>8</xdr:col>
      <xdr:colOff>0</xdr:colOff>
      <xdr:row>199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96275" y="545687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8362950" y="147923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55</xdr:row>
      <xdr:rowOff>0</xdr:rowOff>
    </xdr:from>
    <xdr:to>
      <xdr:col>7</xdr:col>
      <xdr:colOff>1943100</xdr:colOff>
      <xdr:row>55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8420100" y="147923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55</xdr:row>
      <xdr:rowOff>0</xdr:rowOff>
    </xdr:from>
    <xdr:to>
      <xdr:col>7</xdr:col>
      <xdr:colOff>2314575</xdr:colOff>
      <xdr:row>55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420100" y="1479232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8410575" y="147923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95250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8343900" y="147923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55</xdr:row>
      <xdr:rowOff>0</xdr:rowOff>
    </xdr:from>
    <xdr:to>
      <xdr:col>7</xdr:col>
      <xdr:colOff>2124075</xdr:colOff>
      <xdr:row>55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8362950" y="147923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171450</xdr:colOff>
      <xdr:row>55</xdr:row>
      <xdr:rowOff>0</xdr:rowOff>
    </xdr:from>
    <xdr:to>
      <xdr:col>7</xdr:col>
      <xdr:colOff>1943100</xdr:colOff>
      <xdr:row>55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8420100" y="147923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171450</xdr:colOff>
      <xdr:row>55</xdr:row>
      <xdr:rowOff>0</xdr:rowOff>
    </xdr:from>
    <xdr:to>
      <xdr:col>7</xdr:col>
      <xdr:colOff>2314575</xdr:colOff>
      <xdr:row>55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420100" y="1479232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8410575" y="147923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95250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8343900" y="147923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8315325" y="147923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55</xdr:row>
      <xdr:rowOff>0</xdr:rowOff>
    </xdr:from>
    <xdr:to>
      <xdr:col>7</xdr:col>
      <xdr:colOff>2314575</xdr:colOff>
      <xdr:row>55</xdr:row>
      <xdr:rowOff>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458200" y="14792325"/>
          <a:ext cx="210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296275" y="147923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315325" y="14792325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8296275" y="147923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8324850" y="147923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55</xdr:row>
      <xdr:rowOff>0</xdr:rowOff>
    </xdr:from>
    <xdr:to>
      <xdr:col>7</xdr:col>
      <xdr:colOff>2133600</xdr:colOff>
      <xdr:row>55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8315325" y="1479232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191</xdr:row>
      <xdr:rowOff>0</xdr:rowOff>
    </xdr:from>
    <xdr:to>
      <xdr:col>8</xdr:col>
      <xdr:colOff>0</xdr:colOff>
      <xdr:row>191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43875" y="52758975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76200</xdr:colOff>
      <xdr:row>194</xdr:row>
      <xdr:rowOff>0</xdr:rowOff>
    </xdr:from>
    <xdr:to>
      <xdr:col>8</xdr:col>
      <xdr:colOff>0</xdr:colOff>
      <xdr:row>194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43875" y="53587650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194</xdr:row>
      <xdr:rowOff>0</xdr:rowOff>
    </xdr:from>
    <xdr:to>
      <xdr:col>7</xdr:col>
      <xdr:colOff>2581275</xdr:colOff>
      <xdr:row>194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01025" y="535876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194</xdr:row>
      <xdr:rowOff>0</xdr:rowOff>
    </xdr:from>
    <xdr:to>
      <xdr:col>7</xdr:col>
      <xdr:colOff>2581275</xdr:colOff>
      <xdr:row>194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01025" y="535876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194</xdr:row>
      <xdr:rowOff>0</xdr:rowOff>
    </xdr:from>
    <xdr:to>
      <xdr:col>8</xdr:col>
      <xdr:colOff>0</xdr:colOff>
      <xdr:row>194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115300" y="535876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76200</xdr:colOff>
      <xdr:row>194</xdr:row>
      <xdr:rowOff>0</xdr:rowOff>
    </xdr:from>
    <xdr:to>
      <xdr:col>8</xdr:col>
      <xdr:colOff>0</xdr:colOff>
      <xdr:row>194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143875" y="53587650"/>
          <a:ext cx="250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รับคืนเงินอุดหนุน ลว. 6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โอนไปเงินอุดหนุนของรัฐฯ โอนครั้งทื่ 13 ลว. 27 ส.ค. 50</a:t>
          </a:r>
        </a:p>
      </xdr:txBody>
    </xdr:sp>
    <xdr:clientData/>
  </xdr:twoCellAnchor>
  <xdr:twoCellAnchor>
    <xdr:from>
      <xdr:col>7</xdr:col>
      <xdr:colOff>133350</xdr:colOff>
      <xdr:row>194</xdr:row>
      <xdr:rowOff>0</xdr:rowOff>
    </xdr:from>
    <xdr:to>
      <xdr:col>7</xdr:col>
      <xdr:colOff>2581275</xdr:colOff>
      <xdr:row>194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201025" y="535876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133350</xdr:colOff>
      <xdr:row>194</xdr:row>
      <xdr:rowOff>0</xdr:rowOff>
    </xdr:from>
    <xdr:to>
      <xdr:col>7</xdr:col>
      <xdr:colOff>2581275</xdr:colOff>
      <xdr:row>194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201025" y="535876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โอนไปเงินอุดหนุน โอนครั้งที่ 5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โอนไปรายจ่ายรับรองและพิธีการ โอนครั้งที่ 9 ลว. 28 พ.ค. 50</a:t>
          </a:r>
        </a:p>
      </xdr:txBody>
    </xdr:sp>
    <xdr:clientData/>
  </xdr:twoCellAnchor>
  <xdr:twoCellAnchor>
    <xdr:from>
      <xdr:col>7</xdr:col>
      <xdr:colOff>47625</xdr:colOff>
      <xdr:row>194</xdr:row>
      <xdr:rowOff>0</xdr:rowOff>
    </xdr:from>
    <xdr:to>
      <xdr:col>8</xdr:col>
      <xdr:colOff>0</xdr:colOff>
      <xdr:row>194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115300" y="535876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รับโอนจากรายจ่ายเพื่อให้ได้มาซึ่งบริการ โอนครั้งที่ 9 ลว. 28 พ.ค.50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รับโอนจากรายจ่ายรับรองฯ โอนครั้งที่ 12 ลว. 16 ส.ค. 50</a:t>
          </a:r>
        </a:p>
      </xdr:txBody>
    </xdr:sp>
    <xdr:clientData/>
  </xdr:twoCellAnchor>
  <xdr:twoCellAnchor>
    <xdr:from>
      <xdr:col>7</xdr:col>
      <xdr:colOff>114300</xdr:colOff>
      <xdr:row>50</xdr:row>
      <xdr:rowOff>0</xdr:rowOff>
    </xdr:from>
    <xdr:to>
      <xdr:col>7</xdr:col>
      <xdr:colOff>2124075</xdr:colOff>
      <xdr:row>50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8181975" y="138112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1933575</xdr:colOff>
      <xdr:row>50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8229600" y="138112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2581275</xdr:colOff>
      <xdr:row>50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229600" y="138112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8229600" y="138112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8172450" y="138112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114300</xdr:colOff>
      <xdr:row>50</xdr:row>
      <xdr:rowOff>0</xdr:rowOff>
    </xdr:from>
    <xdr:to>
      <xdr:col>7</xdr:col>
      <xdr:colOff>2124075</xdr:colOff>
      <xdr:row>50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8181975" y="138112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โอนไปค่าไปรษณีย์ฯ โอนครั้งที่ 6 ลว. 9 เม.ย.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โอนไปเงินช่วยพิเศษ  โอนครั้งที่  7  ลว. 19 เม.ย.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1933575</xdr:colOff>
      <xdr:row>50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8229600" y="138112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โอนไปค่าเบี้ยประชุม,ค่าวัสดุน้ำมัน,ค่าไฟฟ้า 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 10  ลว. 28 มิ.ย.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2581275</xdr:colOff>
      <xdr:row>50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229600" y="138112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โอนไปรายจ่ายบริการ,รายจ่ายเกี่ยวเนื่องฯ,ค่าโทรศัพท์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ค่าโทรคมนาคม  โอนครั้งที่ 10 ลว. 28 มิ.ย. 50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8229600" y="138112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โอนไปค่าตอบแทนบุคคล(จัดเก็บและบันทึกข้อมูล จปฐ.)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โอนครั้งที่ 3  ลว. 28 ก.พ. 50</a:t>
          </a:r>
        </a:p>
      </xdr:txBody>
    </xdr:sp>
    <xdr:clientData/>
  </xdr:twoCellAnchor>
  <xdr:twoCellAnchor>
    <xdr:from>
      <xdr:col>7</xdr:col>
      <xdr:colOff>104775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8172450" y="138112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- โอนไปรายจ่ายตามข้อผูกพัน (ประกันสังคม) โอนครั้งที่ 8 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ลว. 25 พ.ค. 50</a:t>
          </a:r>
        </a:p>
      </xdr:txBody>
    </xdr:sp>
    <xdr:clientData/>
  </xdr:twoCellAnchor>
  <xdr:twoCellAnchor>
    <xdr:from>
      <xdr:col>7</xdr:col>
      <xdr:colOff>66675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8134350" y="138112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โอนไปเงินเพิ่มต่าง ๆ (ธุรการ)  โอนครั้งที่ 2  ลว.  9 ก.พ. 50
</a:t>
          </a:r>
          <a:r>
            <a:rPr lang="en-US" cap="none" sz="1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โอนไปวัสดุวิทยาศาสตร์ฯ โอนครั้งที่  15  ลว. 20 ก.ย. 50</a:t>
          </a:r>
        </a:p>
      </xdr:txBody>
    </xdr:sp>
    <xdr:clientData/>
  </xdr:twoCellAnchor>
  <xdr:twoCellAnchor>
    <xdr:from>
      <xdr:col>7</xdr:col>
      <xdr:colOff>209550</xdr:colOff>
      <xdr:row>50</xdr:row>
      <xdr:rowOff>0</xdr:rowOff>
    </xdr:from>
    <xdr:to>
      <xdr:col>7</xdr:col>
      <xdr:colOff>2581275</xdr:colOff>
      <xdr:row>50</xdr:row>
      <xdr:rowOff>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277225" y="13811250"/>
          <a:ext cx="237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โอนไปรายจ่ายรับรองฯ โอนครั้งที่ 11 ลว. 16 ก.ค.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โอนไปค่าวัสดุเครื่องแต่งกาย โอนครั้งที่ 16 ลว. 24 ก.ย.50</a:t>
          </a:r>
        </a:p>
      </xdr:txBody>
    </xdr:sp>
    <xdr:clientData/>
  </xdr:twoCellAnchor>
  <xdr:twoCellAnchor>
    <xdr:from>
      <xdr:col>7</xdr:col>
      <xdr:colOff>47625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115300" y="138112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รับโอนจากเงินช่วยเหลือการศึกษาบุตร โอนครั้งที่ 10 ลว. 28 มิ.ย.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รับโอนจากรายจ่ายรับรองฯ โอนครั้งที่  14  ลว. 29 ส.ค. 50</a:t>
          </a:r>
        </a:p>
      </xdr:txBody>
    </xdr:sp>
    <xdr:clientData/>
  </xdr:twoCellAnchor>
  <xdr:twoCellAnchor>
    <xdr:from>
      <xdr:col>7</xdr:col>
      <xdr:colOff>66675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134350" y="1381125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 เงินเพิ่มต่าง ๆ (วิเคราะห์) โอนครั้งที่ 1  ลว.  16 ม.ค.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โอนไปรายจ่ายรับรองฯ โอนครั้งที่ 11 ลว. 16 ก.ค. 50</a:t>
          </a:r>
        </a:p>
      </xdr:txBody>
    </xdr:sp>
    <xdr:clientData/>
  </xdr:twoCellAnchor>
  <xdr:twoCellAnchor>
    <xdr:from>
      <xdr:col>7</xdr:col>
      <xdr:colOff>47625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8115300" y="13811250"/>
          <a:ext cx="253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รับโอนจากค่าตอบแทนประธานสภาฯ โอนครั้งที่ 10 ลว. 28 มิ.ย.50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- รับโอนจากค่าวัสดุไฟฟ้าฯ โอนครั้งที่ 15 ลว. 20 ก.ย. 50</a:t>
          </a:r>
        </a:p>
      </xdr:txBody>
    </xdr:sp>
    <xdr:clientData/>
  </xdr:twoCellAnchor>
  <xdr:twoCellAnchor>
    <xdr:from>
      <xdr:col>7</xdr:col>
      <xdr:colOff>76200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8143875" y="138112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รับโอนจากค่ารักษาพยาบาล,รายจ่ายรับรองฯ,เงินช่วยการศึกษาฯ 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โอนครั้งที่ 11 ลว. 16 ก.ค. 50</a:t>
          </a:r>
        </a:p>
      </xdr:txBody>
    </xdr:sp>
    <xdr:clientData/>
  </xdr:twoCellAnchor>
  <xdr:twoCellAnchor>
    <xdr:from>
      <xdr:col>7</xdr:col>
      <xdr:colOff>66675</xdr:colOff>
      <xdr:row>50</xdr:row>
      <xdr:rowOff>0</xdr:rowOff>
    </xdr:from>
    <xdr:to>
      <xdr:col>7</xdr:col>
      <xdr:colOff>2133600</xdr:colOff>
      <xdr:row>50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8134350" y="138112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โอนไปรายจ่ายบริการฯ โอนครั้งที่ 14 ลว. 29 ส.ค. 50
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โอนไปค่าวัสดุเชื้อเพลิง โอนครั้งที่ 15 ลว. 20 ก.ย.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Normal="160" zoomScaleSheetLayoutView="100" zoomScalePageLayoutView="0" workbookViewId="0" topLeftCell="A4">
      <selection activeCell="F4" sqref="F4"/>
    </sheetView>
  </sheetViews>
  <sheetFormatPr defaultColWidth="9.140625" defaultRowHeight="21.75" customHeight="1"/>
  <cols>
    <col min="1" max="1" width="5.7109375" style="11" customWidth="1"/>
    <col min="2" max="2" width="22.28125" style="10" customWidth="1"/>
    <col min="3" max="3" width="44.8515625" style="10" customWidth="1"/>
    <col min="4" max="4" width="12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1.574218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">
        <v>260</v>
      </c>
      <c r="B3" s="136"/>
      <c r="C3" s="136"/>
      <c r="D3" s="136"/>
      <c r="E3" s="136"/>
      <c r="F3" s="136"/>
      <c r="G3" s="136"/>
      <c r="H3" s="136"/>
    </row>
    <row r="4" spans="2:8" ht="21.75" customHeight="1">
      <c r="B4" s="11"/>
      <c r="C4" s="11"/>
      <c r="D4" s="11"/>
      <c r="E4" s="11"/>
      <c r="F4" s="11"/>
      <c r="G4" s="11"/>
      <c r="H4" s="33"/>
    </row>
    <row r="5" spans="1:8" s="12" customFormat="1" ht="21.75" customHeight="1">
      <c r="A5" s="137" t="s">
        <v>11</v>
      </c>
      <c r="B5" s="127" t="s">
        <v>3</v>
      </c>
      <c r="C5" s="127" t="s">
        <v>4</v>
      </c>
      <c r="D5" s="137" t="s">
        <v>10</v>
      </c>
      <c r="E5" s="1" t="s">
        <v>5</v>
      </c>
      <c r="F5" s="127" t="s">
        <v>6</v>
      </c>
      <c r="G5" s="137" t="s">
        <v>12</v>
      </c>
      <c r="H5" s="127" t="s">
        <v>1</v>
      </c>
    </row>
    <row r="6" spans="1:8" s="12" customFormat="1" ht="21.75" customHeight="1">
      <c r="A6" s="131"/>
      <c r="B6" s="128"/>
      <c r="C6" s="128"/>
      <c r="D6" s="131"/>
      <c r="E6" s="131" t="s">
        <v>255</v>
      </c>
      <c r="F6" s="128"/>
      <c r="G6" s="131"/>
      <c r="H6" s="128"/>
    </row>
    <row r="7" spans="1:8" s="12" customFormat="1" ht="36" customHeight="1">
      <c r="A7" s="132"/>
      <c r="B7" s="129"/>
      <c r="C7" s="129"/>
      <c r="D7" s="132"/>
      <c r="E7" s="132"/>
      <c r="F7" s="129"/>
      <c r="G7" s="132"/>
      <c r="H7" s="129"/>
    </row>
    <row r="8" spans="1:8" ht="21.75" customHeight="1">
      <c r="A8" s="2"/>
      <c r="B8" s="36" t="s">
        <v>15</v>
      </c>
      <c r="C8" s="13"/>
      <c r="D8" s="73"/>
      <c r="E8" s="74"/>
      <c r="F8" s="73"/>
      <c r="G8" s="38"/>
      <c r="H8" s="28"/>
    </row>
    <row r="9" spans="1:8" ht="21.75" customHeight="1">
      <c r="A9" s="3"/>
      <c r="B9" s="19" t="s">
        <v>16</v>
      </c>
      <c r="C9" s="15"/>
      <c r="D9" s="70"/>
      <c r="E9" s="75"/>
      <c r="F9" s="70"/>
      <c r="G9" s="21"/>
      <c r="H9" s="27"/>
    </row>
    <row r="10" spans="1:8" ht="21.75" customHeight="1">
      <c r="A10" s="3"/>
      <c r="B10" s="16" t="s">
        <v>19</v>
      </c>
      <c r="C10" s="15" t="s">
        <v>20</v>
      </c>
      <c r="D10" s="75">
        <v>200000</v>
      </c>
      <c r="E10" s="75">
        <v>78102</v>
      </c>
      <c r="F10" s="70">
        <f>D10-E10</f>
        <v>121898</v>
      </c>
      <c r="G10" s="21">
        <f>F10</f>
        <v>121898</v>
      </c>
      <c r="H10" s="27"/>
    </row>
    <row r="11" spans="1:8" ht="21.75" customHeight="1">
      <c r="A11" s="4"/>
      <c r="B11" s="26" t="s">
        <v>18</v>
      </c>
      <c r="C11" s="17"/>
      <c r="D11" s="76"/>
      <c r="E11" s="76"/>
      <c r="F11" s="77"/>
      <c r="G11" s="21"/>
      <c r="H11" s="29"/>
    </row>
    <row r="12" spans="1:8" ht="21.75" customHeight="1" thickBot="1">
      <c r="A12" s="130" t="s">
        <v>14</v>
      </c>
      <c r="B12" s="130"/>
      <c r="C12" s="130"/>
      <c r="D12" s="71">
        <f>SUM(D10:D11)</f>
        <v>200000</v>
      </c>
      <c r="E12" s="71">
        <f>SUM(E10:E11)</f>
        <v>78102</v>
      </c>
      <c r="F12" s="71">
        <f>SUM(F10:F11)</f>
        <v>121898</v>
      </c>
      <c r="G12" s="41">
        <f>F12</f>
        <v>121898</v>
      </c>
      <c r="H12" s="7"/>
    </row>
    <row r="13" spans="1:8" ht="21.75" customHeight="1" thickTop="1">
      <c r="A13" s="3"/>
      <c r="B13" s="16" t="s">
        <v>21</v>
      </c>
      <c r="C13" s="15" t="s">
        <v>24</v>
      </c>
      <c r="D13" s="70">
        <v>42000</v>
      </c>
      <c r="E13" s="75">
        <v>31500</v>
      </c>
      <c r="F13" s="70">
        <f>D13-E13</f>
        <v>10500</v>
      </c>
      <c r="G13" s="21">
        <f>F13</f>
        <v>10500</v>
      </c>
      <c r="H13" s="27"/>
    </row>
    <row r="14" spans="1:8" ht="21.75" customHeight="1">
      <c r="A14" s="3"/>
      <c r="B14" s="16" t="s">
        <v>22</v>
      </c>
      <c r="C14" s="15"/>
      <c r="D14" s="70"/>
      <c r="E14" s="75"/>
      <c r="F14" s="70"/>
      <c r="G14" s="21"/>
      <c r="H14" s="27"/>
    </row>
    <row r="15" spans="1:8" ht="21.75" customHeight="1" thickBot="1">
      <c r="A15" s="130" t="s">
        <v>14</v>
      </c>
      <c r="B15" s="130"/>
      <c r="C15" s="130"/>
      <c r="D15" s="71">
        <f>SUM(D13:D14)</f>
        <v>42000</v>
      </c>
      <c r="E15" s="71">
        <f>SUM(E13:E14)</f>
        <v>31500</v>
      </c>
      <c r="F15" s="71">
        <f>SUM(F13:F14)</f>
        <v>10500</v>
      </c>
      <c r="G15" s="41">
        <f>F15</f>
        <v>10500</v>
      </c>
      <c r="H15" s="7"/>
    </row>
    <row r="16" spans="1:8" ht="21.75" customHeight="1" thickTop="1">
      <c r="A16" s="3"/>
      <c r="B16" s="16" t="s">
        <v>169</v>
      </c>
      <c r="C16" s="15" t="s">
        <v>25</v>
      </c>
      <c r="D16" s="70">
        <f>300000+50000</f>
        <v>350000</v>
      </c>
      <c r="E16" s="75">
        <v>77113.2</v>
      </c>
      <c r="F16" s="70">
        <f>D16-E16</f>
        <v>272886.8</v>
      </c>
      <c r="G16" s="70">
        <f>F16</f>
        <v>272886.8</v>
      </c>
      <c r="H16" s="27" t="s">
        <v>256</v>
      </c>
    </row>
    <row r="17" spans="1:8" ht="21.75" customHeight="1">
      <c r="A17" s="3"/>
      <c r="B17" s="40" t="s">
        <v>23</v>
      </c>
      <c r="C17" s="15"/>
      <c r="D17" s="70"/>
      <c r="E17" s="75"/>
      <c r="F17" s="70"/>
      <c r="G17" s="15"/>
      <c r="H17" s="27" t="s">
        <v>257</v>
      </c>
    </row>
    <row r="18" spans="1:8" ht="21.75" customHeight="1" thickBot="1">
      <c r="A18" s="130" t="s">
        <v>14</v>
      </c>
      <c r="B18" s="130"/>
      <c r="C18" s="130"/>
      <c r="D18" s="71">
        <f>SUM(D16)</f>
        <v>350000</v>
      </c>
      <c r="E18" s="71">
        <f>SUM(E16)</f>
        <v>77113.2</v>
      </c>
      <c r="F18" s="71">
        <f>SUM(F16)</f>
        <v>272886.8</v>
      </c>
      <c r="G18" s="41">
        <f>F18</f>
        <v>272886.8</v>
      </c>
      <c r="H18" s="7"/>
    </row>
    <row r="19" spans="1:8" ht="21.75" customHeight="1" thickTop="1">
      <c r="A19" s="3"/>
      <c r="B19" s="16" t="s">
        <v>170</v>
      </c>
      <c r="C19" s="15" t="s">
        <v>171</v>
      </c>
      <c r="D19" s="70">
        <v>120000</v>
      </c>
      <c r="E19" s="75">
        <v>112374</v>
      </c>
      <c r="F19" s="70">
        <f>D19-E19</f>
        <v>7626</v>
      </c>
      <c r="G19" s="21">
        <f>F19</f>
        <v>7626</v>
      </c>
      <c r="H19" s="27"/>
    </row>
    <row r="20" spans="1:8" ht="21.75" customHeight="1">
      <c r="A20" s="3"/>
      <c r="B20" s="40" t="s">
        <v>17</v>
      </c>
      <c r="C20" s="15" t="s">
        <v>172</v>
      </c>
      <c r="D20" s="70">
        <f>100000-50000</f>
        <v>50000</v>
      </c>
      <c r="E20" s="75">
        <v>0</v>
      </c>
      <c r="F20" s="70">
        <f>D20-E20</f>
        <v>50000</v>
      </c>
      <c r="G20" s="21">
        <f>F20</f>
        <v>50000</v>
      </c>
      <c r="H20" s="27" t="s">
        <v>258</v>
      </c>
    </row>
    <row r="21" spans="1:8" ht="21.75" customHeight="1" thickBot="1">
      <c r="A21" s="130" t="s">
        <v>14</v>
      </c>
      <c r="B21" s="130"/>
      <c r="C21" s="130"/>
      <c r="D21" s="71">
        <f>SUM(D19:D20)</f>
        <v>170000</v>
      </c>
      <c r="E21" s="71">
        <f>SUM(E19:E20)</f>
        <v>112374</v>
      </c>
      <c r="F21" s="71">
        <f>SUM(F19:F20)</f>
        <v>57626</v>
      </c>
      <c r="G21" s="41">
        <f>F21</f>
        <v>57626</v>
      </c>
      <c r="H21" s="7"/>
    </row>
    <row r="22" spans="1:8" ht="21.75" customHeight="1" thickTop="1">
      <c r="A22" s="3"/>
      <c r="B22" s="40" t="s">
        <v>173</v>
      </c>
      <c r="C22" s="39" t="s">
        <v>27</v>
      </c>
      <c r="D22" s="70">
        <v>187400</v>
      </c>
      <c r="E22" s="70">
        <v>187400</v>
      </c>
      <c r="F22" s="70">
        <f>D22-E22</f>
        <v>0</v>
      </c>
      <c r="G22" s="70">
        <f>F22</f>
        <v>0</v>
      </c>
      <c r="H22" s="27"/>
    </row>
    <row r="23" spans="1:8" ht="21.75" customHeight="1">
      <c r="A23" s="3"/>
      <c r="B23" s="40" t="s">
        <v>26</v>
      </c>
      <c r="C23" s="15"/>
      <c r="D23" s="70"/>
      <c r="E23" s="70"/>
      <c r="F23" s="70"/>
      <c r="G23" s="21"/>
      <c r="H23" s="27"/>
    </row>
    <row r="24" spans="1:8" ht="21.75" customHeight="1" thickBot="1">
      <c r="A24" s="130" t="s">
        <v>14</v>
      </c>
      <c r="B24" s="130"/>
      <c r="C24" s="130"/>
      <c r="D24" s="71">
        <f>SUM(D22:D23)</f>
        <v>187400</v>
      </c>
      <c r="E24" s="71">
        <f>SUM(E22:E23)</f>
        <v>187400</v>
      </c>
      <c r="F24" s="71">
        <f>SUM(F22:F23)</f>
        <v>0</v>
      </c>
      <c r="G24" s="125">
        <f>F24</f>
        <v>0</v>
      </c>
      <c r="H24" s="7"/>
    </row>
    <row r="25" spans="1:8" s="5" customFormat="1" ht="21.75" customHeight="1" thickBot="1" thickTop="1">
      <c r="A25" s="133" t="s">
        <v>0</v>
      </c>
      <c r="B25" s="134"/>
      <c r="C25" s="135"/>
      <c r="D25" s="72">
        <f>SUM(D24,D21,D18,D15,D12)</f>
        <v>949400</v>
      </c>
      <c r="E25" s="72">
        <f>SUM(E24,E21,E18,E15,E12)</f>
        <v>486489.2</v>
      </c>
      <c r="F25" s="72">
        <f>SUM(F24,F21,F18,F15,F12)</f>
        <v>462910.8</v>
      </c>
      <c r="G25" s="23">
        <f>F25</f>
        <v>462910.8</v>
      </c>
      <c r="H25" s="24"/>
    </row>
    <row r="26" spans="1:8" ht="21.75" customHeight="1" thickTop="1">
      <c r="A26" s="8"/>
      <c r="B26" s="18"/>
      <c r="C26" s="18"/>
      <c r="D26" s="18"/>
      <c r="E26" s="18"/>
      <c r="F26" s="18"/>
      <c r="G26" s="18"/>
      <c r="H26" s="32"/>
    </row>
    <row r="27" spans="1:8" ht="21.75" customHeight="1">
      <c r="A27" s="8"/>
      <c r="B27" s="18"/>
      <c r="C27" s="18"/>
      <c r="D27" s="18"/>
      <c r="E27" s="18"/>
      <c r="F27" s="18"/>
      <c r="G27" s="18"/>
      <c r="H27" s="32"/>
    </row>
  </sheetData>
  <sheetProtection/>
  <mergeCells count="17">
    <mergeCell ref="A25:C25"/>
    <mergeCell ref="A1:H1"/>
    <mergeCell ref="A2:H2"/>
    <mergeCell ref="A3:H3"/>
    <mergeCell ref="A5:A7"/>
    <mergeCell ref="B5:B7"/>
    <mergeCell ref="C5:C7"/>
    <mergeCell ref="G5:G7"/>
    <mergeCell ref="A18:C18"/>
    <mergeCell ref="D5:D7"/>
    <mergeCell ref="F5:F7"/>
    <mergeCell ref="H5:H7"/>
    <mergeCell ref="A24:C24"/>
    <mergeCell ref="A12:C12"/>
    <mergeCell ref="A15:C15"/>
    <mergeCell ref="A21:C21"/>
    <mergeCell ref="E6:E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6">
      <selection activeCell="E24" sqref="E24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2.4218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4.71093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19.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18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20.25" customHeight="1">
      <c r="A5" s="131"/>
      <c r="B5" s="128"/>
      <c r="C5" s="128"/>
      <c r="D5" s="131"/>
      <c r="E5" s="131" t="str">
        <f>เคหะชุมชน!E5</f>
        <v>1 ต.ค. 58 ถึง 30 มิ.ย. 59</v>
      </c>
      <c r="F5" s="128"/>
      <c r="G5" s="131"/>
      <c r="H5" s="128"/>
    </row>
    <row r="6" spans="1:8" s="12" customFormat="1" ht="18.7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46" t="s">
        <v>129</v>
      </c>
      <c r="C7" s="13"/>
      <c r="D7" s="74"/>
      <c r="E7" s="74"/>
      <c r="F7" s="74"/>
      <c r="G7" s="74"/>
      <c r="H7" s="28"/>
    </row>
    <row r="8" spans="1:8" s="18" customFormat="1" ht="21.75" customHeight="1">
      <c r="A8" s="3"/>
      <c r="B8" s="45" t="s">
        <v>44</v>
      </c>
      <c r="C8" s="15"/>
      <c r="D8" s="75"/>
      <c r="E8" s="82"/>
      <c r="F8" s="75"/>
      <c r="G8" s="75"/>
      <c r="H8" s="27"/>
    </row>
    <row r="9" spans="1:8" ht="21.75" customHeight="1">
      <c r="A9" s="3">
        <v>1</v>
      </c>
      <c r="B9" s="45" t="s">
        <v>47</v>
      </c>
      <c r="C9" s="15"/>
      <c r="D9" s="82"/>
      <c r="E9" s="82"/>
      <c r="F9" s="82"/>
      <c r="G9" s="75"/>
      <c r="H9" s="27"/>
    </row>
    <row r="10" spans="1:8" ht="21.75" customHeight="1">
      <c r="A10" s="3"/>
      <c r="B10" s="45"/>
      <c r="C10" s="112" t="s">
        <v>199</v>
      </c>
      <c r="D10" s="82">
        <v>30000</v>
      </c>
      <c r="E10" s="75">
        <v>0</v>
      </c>
      <c r="F10" s="82">
        <f>D10-E10</f>
        <v>30000</v>
      </c>
      <c r="G10" s="75">
        <f>F10</f>
        <v>30000</v>
      </c>
      <c r="H10" s="110"/>
    </row>
    <row r="11" spans="1:8" ht="21.75" customHeight="1">
      <c r="A11" s="3"/>
      <c r="B11" s="45"/>
      <c r="C11" s="15" t="s">
        <v>130</v>
      </c>
      <c r="D11" s="82">
        <v>30000</v>
      </c>
      <c r="E11" s="75">
        <v>0</v>
      </c>
      <c r="F11" s="82">
        <f aca="true" t="shared" si="0" ref="F11:F17">+D11-E11</f>
        <v>30000</v>
      </c>
      <c r="G11" s="75">
        <f aca="true" t="shared" si="1" ref="G11:G22">F11</f>
        <v>30000</v>
      </c>
      <c r="H11" s="27"/>
    </row>
    <row r="12" spans="1:8" ht="21.75" customHeight="1">
      <c r="A12" s="3"/>
      <c r="B12" s="45"/>
      <c r="C12" s="112" t="s">
        <v>251</v>
      </c>
      <c r="D12" s="82">
        <v>30000</v>
      </c>
      <c r="E12" s="75">
        <v>13020</v>
      </c>
      <c r="F12" s="82">
        <f t="shared" si="0"/>
        <v>16980</v>
      </c>
      <c r="G12" s="75">
        <f t="shared" si="1"/>
        <v>16980</v>
      </c>
      <c r="H12" s="27"/>
    </row>
    <row r="13" spans="1:8" ht="21.75" customHeight="1">
      <c r="A13" s="3"/>
      <c r="B13" s="45"/>
      <c r="C13" s="15" t="s">
        <v>131</v>
      </c>
      <c r="D13" s="82">
        <v>30000</v>
      </c>
      <c r="E13" s="75">
        <v>15874</v>
      </c>
      <c r="F13" s="82">
        <f t="shared" si="0"/>
        <v>14126</v>
      </c>
      <c r="G13" s="75">
        <f t="shared" si="1"/>
        <v>14126</v>
      </c>
      <c r="H13" s="27"/>
    </row>
    <row r="14" spans="1:8" ht="21.75" customHeight="1">
      <c r="A14" s="3"/>
      <c r="B14" s="45"/>
      <c r="C14" s="15" t="s">
        <v>252</v>
      </c>
      <c r="D14" s="82">
        <v>30000</v>
      </c>
      <c r="E14" s="75">
        <v>0</v>
      </c>
      <c r="F14" s="82">
        <f t="shared" si="0"/>
        <v>30000</v>
      </c>
      <c r="G14" s="75">
        <f t="shared" si="1"/>
        <v>30000</v>
      </c>
      <c r="H14" s="27"/>
    </row>
    <row r="15" spans="1:8" ht="21.75" customHeight="1">
      <c r="A15" s="3"/>
      <c r="B15" s="45"/>
      <c r="C15" s="15" t="s">
        <v>179</v>
      </c>
      <c r="D15" s="82">
        <v>5000</v>
      </c>
      <c r="E15" s="75">
        <v>0</v>
      </c>
      <c r="F15" s="82">
        <f t="shared" si="0"/>
        <v>5000</v>
      </c>
      <c r="G15" s="75">
        <f t="shared" si="1"/>
        <v>5000</v>
      </c>
      <c r="H15" s="27"/>
    </row>
    <row r="16" spans="1:8" ht="21.75" customHeight="1">
      <c r="A16" s="3"/>
      <c r="B16" s="45"/>
      <c r="C16" s="15" t="s">
        <v>180</v>
      </c>
      <c r="D16" s="82">
        <v>30000</v>
      </c>
      <c r="E16" s="75">
        <v>432</v>
      </c>
      <c r="F16" s="82">
        <f t="shared" si="0"/>
        <v>29568</v>
      </c>
      <c r="G16" s="75">
        <f t="shared" si="1"/>
        <v>29568</v>
      </c>
      <c r="H16" s="27"/>
    </row>
    <row r="17" spans="1:8" ht="21.75" customHeight="1">
      <c r="A17" s="3"/>
      <c r="B17" s="45"/>
      <c r="C17" s="112" t="s">
        <v>200</v>
      </c>
      <c r="D17" s="82">
        <v>30000</v>
      </c>
      <c r="E17" s="75">
        <v>0</v>
      </c>
      <c r="F17" s="82">
        <f t="shared" si="0"/>
        <v>30000</v>
      </c>
      <c r="G17" s="75">
        <f t="shared" si="1"/>
        <v>30000</v>
      </c>
      <c r="H17" s="27"/>
    </row>
    <row r="18" spans="1:8" ht="21.75" customHeight="1">
      <c r="A18" s="3"/>
      <c r="B18" s="45"/>
      <c r="C18" s="15" t="s">
        <v>201</v>
      </c>
      <c r="D18" s="75">
        <v>50000</v>
      </c>
      <c r="E18" s="75">
        <v>0</v>
      </c>
      <c r="F18" s="75">
        <f>SUM(D18-E18)</f>
        <v>50000</v>
      </c>
      <c r="G18" s="75">
        <f t="shared" si="1"/>
        <v>50000</v>
      </c>
      <c r="H18" s="31"/>
    </row>
    <row r="19" spans="1:8" ht="21.75" customHeight="1">
      <c r="A19" s="3"/>
      <c r="B19" s="45"/>
      <c r="C19" s="15" t="s">
        <v>253</v>
      </c>
      <c r="D19" s="75">
        <v>200000</v>
      </c>
      <c r="E19" s="75">
        <v>63728</v>
      </c>
      <c r="F19" s="75">
        <f>SUM(D19-E19)</f>
        <v>136272</v>
      </c>
      <c r="G19" s="75">
        <f t="shared" si="1"/>
        <v>136272</v>
      </c>
      <c r="H19" s="31"/>
    </row>
    <row r="20" spans="1:8" ht="21.75" customHeight="1">
      <c r="A20" s="3"/>
      <c r="B20" s="45"/>
      <c r="C20" s="15" t="s">
        <v>202</v>
      </c>
      <c r="D20" s="75">
        <v>40000</v>
      </c>
      <c r="E20" s="75">
        <v>0</v>
      </c>
      <c r="F20" s="75">
        <f>SUM(D20-E20)</f>
        <v>40000</v>
      </c>
      <c r="G20" s="75">
        <f t="shared" si="1"/>
        <v>40000</v>
      </c>
      <c r="H20" s="31"/>
    </row>
    <row r="21" spans="1:8" ht="21.75" customHeight="1" hidden="1">
      <c r="A21" s="3">
        <v>2</v>
      </c>
      <c r="B21" s="45" t="s">
        <v>117</v>
      </c>
      <c r="C21" s="15"/>
      <c r="D21" s="75"/>
      <c r="E21" s="75"/>
      <c r="F21" s="75"/>
      <c r="G21" s="75">
        <f t="shared" si="1"/>
        <v>0</v>
      </c>
      <c r="H21" s="31"/>
    </row>
    <row r="22" spans="1:8" ht="21.75" customHeight="1">
      <c r="A22" s="3"/>
      <c r="B22" s="45"/>
      <c r="C22" s="15" t="s">
        <v>203</v>
      </c>
      <c r="D22" s="75">
        <v>30000</v>
      </c>
      <c r="E22" s="75">
        <v>14010</v>
      </c>
      <c r="F22" s="75">
        <f>SUM(D22-E22)</f>
        <v>15990</v>
      </c>
      <c r="G22" s="75">
        <f t="shared" si="1"/>
        <v>15990</v>
      </c>
      <c r="H22" s="31"/>
    </row>
    <row r="23" spans="1:8" s="12" customFormat="1" ht="21.75" customHeight="1" thickBot="1">
      <c r="A23" s="133" t="s">
        <v>14</v>
      </c>
      <c r="B23" s="134"/>
      <c r="C23" s="135"/>
      <c r="D23" s="83">
        <f>SUM(D10:D22)</f>
        <v>535000</v>
      </c>
      <c r="E23" s="83">
        <f>SUM(E10:E22)</f>
        <v>107064</v>
      </c>
      <c r="F23" s="83">
        <f>SUM(F10:F22)</f>
        <v>427936</v>
      </c>
      <c r="G23" s="83">
        <f>F23</f>
        <v>427936</v>
      </c>
      <c r="H23" s="49"/>
    </row>
    <row r="24" spans="1:8" s="5" customFormat="1" ht="21.75" customHeight="1" thickBot="1" thickTop="1">
      <c r="A24" s="133" t="s">
        <v>0</v>
      </c>
      <c r="B24" s="134"/>
      <c r="C24" s="135"/>
      <c r="D24" s="62">
        <f>D23</f>
        <v>535000</v>
      </c>
      <c r="E24" s="62">
        <f>E23</f>
        <v>107064</v>
      </c>
      <c r="F24" s="62">
        <f>F23</f>
        <v>427936</v>
      </c>
      <c r="G24" s="62">
        <f>F24</f>
        <v>427936</v>
      </c>
      <c r="H24" s="24"/>
    </row>
    <row r="25" spans="1:8" ht="21.75" customHeight="1" thickTop="1">
      <c r="A25" s="8"/>
      <c r="B25" s="48"/>
      <c r="C25" s="18"/>
      <c r="D25" s="18"/>
      <c r="E25" s="18"/>
      <c r="F25" s="18"/>
      <c r="G25" s="18"/>
      <c r="H25" s="32"/>
    </row>
    <row r="26" spans="1:8" ht="21.75" customHeight="1">
      <c r="A26" s="8"/>
      <c r="B26" s="48"/>
      <c r="C26" s="18"/>
      <c r="D26" s="18"/>
      <c r="E26" s="18"/>
      <c r="F26" s="18"/>
      <c r="G26" s="18"/>
      <c r="H26" s="32"/>
    </row>
    <row r="27" spans="1:8" ht="21.75" customHeight="1">
      <c r="A27" s="8"/>
      <c r="B27" s="48"/>
      <c r="C27" s="18"/>
      <c r="D27" s="18"/>
      <c r="E27" s="18"/>
      <c r="F27" s="18"/>
      <c r="G27" s="18"/>
      <c r="H27" s="32"/>
    </row>
    <row r="28" spans="1:8" ht="21.75" customHeight="1">
      <c r="A28" s="8"/>
      <c r="B28" s="48"/>
      <c r="C28" s="18"/>
      <c r="D28" s="18"/>
      <c r="E28" s="18"/>
      <c r="F28" s="18"/>
      <c r="G28" s="18"/>
      <c r="H28" s="32"/>
    </row>
    <row r="29" spans="1:8" ht="21.75" customHeight="1">
      <c r="A29" s="8"/>
      <c r="B29" s="48"/>
      <c r="C29" s="18"/>
      <c r="D29" s="18"/>
      <c r="E29" s="18"/>
      <c r="F29" s="18"/>
      <c r="G29" s="18"/>
      <c r="H29" s="32"/>
    </row>
    <row r="30" spans="1:8" ht="21.75" customHeight="1">
      <c r="A30" s="8"/>
      <c r="B30" s="48"/>
      <c r="C30" s="18"/>
      <c r="D30" s="18"/>
      <c r="E30" s="18"/>
      <c r="F30" s="18"/>
      <c r="G30" s="18"/>
      <c r="H30" s="32"/>
    </row>
    <row r="31" spans="1:8" ht="21.75" customHeight="1">
      <c r="A31" s="8"/>
      <c r="B31" s="48"/>
      <c r="C31" s="18"/>
      <c r="D31" s="18"/>
      <c r="E31" s="18"/>
      <c r="F31" s="18"/>
      <c r="G31" s="18"/>
      <c r="H31" s="32"/>
    </row>
    <row r="32" spans="1:8" ht="21.75" customHeight="1">
      <c r="A32" s="8"/>
      <c r="B32" s="48"/>
      <c r="C32" s="18"/>
      <c r="D32" s="18"/>
      <c r="E32" s="18"/>
      <c r="F32" s="18"/>
      <c r="G32" s="18"/>
      <c r="H32" s="32"/>
    </row>
    <row r="33" spans="1:8" ht="21.75" customHeight="1">
      <c r="A33" s="8"/>
      <c r="B33" s="48"/>
      <c r="C33" s="18"/>
      <c r="D33" s="18"/>
      <c r="E33" s="18"/>
      <c r="F33" s="18"/>
      <c r="G33" s="18"/>
      <c r="H33" s="32"/>
    </row>
    <row r="34" spans="1:8" ht="21.75" customHeight="1">
      <c r="A34" s="8"/>
      <c r="B34" s="48"/>
      <c r="C34" s="18"/>
      <c r="D34" s="18"/>
      <c r="E34" s="18"/>
      <c r="F34" s="18"/>
      <c r="G34" s="18"/>
      <c r="H34" s="32"/>
    </row>
    <row r="35" spans="1:8" ht="21.75" customHeight="1">
      <c r="A35" s="8"/>
      <c r="B35" s="48"/>
      <c r="C35" s="18"/>
      <c r="D35" s="18"/>
      <c r="E35" s="18"/>
      <c r="F35" s="18"/>
      <c r="G35" s="18"/>
      <c r="H35" s="32"/>
    </row>
    <row r="36" spans="1:8" ht="21.75" customHeight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2"/>
    </row>
    <row r="44" spans="1:8" ht="21.75" customHeight="1">
      <c r="A44" s="8"/>
      <c r="B44" s="48"/>
      <c r="C44" s="18"/>
      <c r="D44" s="18"/>
      <c r="E44" s="18"/>
      <c r="F44" s="18"/>
      <c r="G44" s="18"/>
      <c r="H44" s="32"/>
    </row>
    <row r="45" spans="1:8" ht="21.75" customHeight="1">
      <c r="A45" s="8"/>
      <c r="B45" s="48"/>
      <c r="C45" s="18"/>
      <c r="D45" s="18"/>
      <c r="E45" s="18"/>
      <c r="F45" s="18"/>
      <c r="G45" s="18"/>
      <c r="H45" s="32"/>
    </row>
    <row r="46" spans="1:8" ht="21.75" customHeight="1">
      <c r="A46" s="8"/>
      <c r="B46" s="48"/>
      <c r="C46" s="18"/>
      <c r="D46" s="18"/>
      <c r="E46" s="18"/>
      <c r="F46" s="18"/>
      <c r="G46" s="18"/>
      <c r="H46" s="32"/>
    </row>
    <row r="47" spans="1:8" ht="21.75" customHeight="1">
      <c r="A47" s="8"/>
      <c r="B47" s="48"/>
      <c r="C47" s="18"/>
      <c r="D47" s="18"/>
      <c r="E47" s="18"/>
      <c r="F47" s="18"/>
      <c r="G47" s="18"/>
      <c r="H47" s="32"/>
    </row>
    <row r="48" spans="1:8" ht="21.75" customHeight="1">
      <c r="A48" s="8"/>
      <c r="B48" s="48"/>
      <c r="C48" s="18"/>
      <c r="D48" s="18"/>
      <c r="E48" s="18"/>
      <c r="F48" s="18"/>
      <c r="G48" s="18"/>
      <c r="H48" s="32"/>
    </row>
    <row r="49" spans="1:8" ht="21.75" customHeight="1">
      <c r="A49" s="8"/>
      <c r="B49" s="48"/>
      <c r="C49" s="18"/>
      <c r="D49" s="18"/>
      <c r="E49" s="18"/>
      <c r="F49" s="18"/>
      <c r="G49" s="18"/>
      <c r="H49" s="32"/>
    </row>
    <row r="50" spans="1:8" ht="21.75" customHeight="1">
      <c r="A50" s="8"/>
      <c r="B50" s="48"/>
      <c r="C50" s="18"/>
      <c r="D50" s="18"/>
      <c r="E50" s="18"/>
      <c r="F50" s="18"/>
      <c r="G50" s="18"/>
      <c r="H50" s="32"/>
    </row>
    <row r="51" spans="1:8" ht="21.75" customHeight="1">
      <c r="A51" s="8"/>
      <c r="B51" s="48"/>
      <c r="C51" s="18"/>
      <c r="D51" s="18"/>
      <c r="E51" s="18"/>
      <c r="F51" s="18"/>
      <c r="G51" s="18"/>
      <c r="H51" s="32"/>
    </row>
    <row r="52" spans="1:8" ht="21.75" customHeight="1">
      <c r="A52" s="8"/>
      <c r="B52" s="48"/>
      <c r="C52" s="18"/>
      <c r="D52" s="18"/>
      <c r="E52" s="18"/>
      <c r="F52" s="18"/>
      <c r="G52" s="18"/>
      <c r="H52" s="34"/>
    </row>
    <row r="53" spans="1:8" ht="21.75" customHeight="1">
      <c r="A53" s="8"/>
      <c r="B53" s="48"/>
      <c r="C53" s="18"/>
      <c r="D53" s="18"/>
      <c r="E53" s="18"/>
      <c r="F53" s="18"/>
      <c r="G53" s="18"/>
      <c r="H53" s="34"/>
    </row>
    <row r="54" spans="1:8" ht="21.75" customHeight="1">
      <c r="A54" s="8"/>
      <c r="B54" s="48"/>
      <c r="C54" s="18"/>
      <c r="D54" s="18"/>
      <c r="E54" s="18"/>
      <c r="F54" s="18"/>
      <c r="G54" s="18"/>
      <c r="H54" s="34"/>
    </row>
    <row r="55" spans="1:8" ht="21.75" customHeight="1">
      <c r="A55" s="8"/>
      <c r="B55" s="48"/>
      <c r="C55" s="18"/>
      <c r="D55" s="18"/>
      <c r="E55" s="18"/>
      <c r="F55" s="18"/>
      <c r="G55" s="18"/>
      <c r="H55" s="34"/>
    </row>
  </sheetData>
  <sheetProtection/>
  <mergeCells count="13">
    <mergeCell ref="H4:H6"/>
    <mergeCell ref="A1:H1"/>
    <mergeCell ref="A2:H2"/>
    <mergeCell ref="A3:H3"/>
    <mergeCell ref="A4:A6"/>
    <mergeCell ref="B4:B6"/>
    <mergeCell ref="C4:C6"/>
    <mergeCell ref="D4:D6"/>
    <mergeCell ref="F4:F6"/>
    <mergeCell ref="E5:E6"/>
    <mergeCell ref="A23:C23"/>
    <mergeCell ref="A24:C24"/>
    <mergeCell ref="G4:G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">
      <selection activeCell="E15" sqref="E15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39.71093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8.71093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1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1" customFormat="1" ht="21.75" customHeight="1">
      <c r="A5" s="131"/>
      <c r="B5" s="128"/>
      <c r="C5" s="128"/>
      <c r="D5" s="131"/>
      <c r="E5" s="131" t="str">
        <f>เคหะชุมชน!E5</f>
        <v>1 ต.ค. 58 ถึง 30 มิ.ย. 59</v>
      </c>
      <c r="F5" s="128"/>
      <c r="G5" s="131"/>
      <c r="H5" s="128"/>
    </row>
    <row r="6" spans="1:8" s="11" customFormat="1" ht="21.7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46" t="s">
        <v>133</v>
      </c>
      <c r="C7" s="13"/>
      <c r="D7" s="74"/>
      <c r="E7" s="74"/>
      <c r="F7" s="74"/>
      <c r="G7" s="74"/>
      <c r="H7" s="28"/>
    </row>
    <row r="8" spans="1:8" s="18" customFormat="1" ht="21.75" customHeight="1">
      <c r="A8" s="3"/>
      <c r="B8" s="45" t="s">
        <v>44</v>
      </c>
      <c r="C8" s="15"/>
      <c r="D8" s="75"/>
      <c r="E8" s="82"/>
      <c r="F8" s="75"/>
      <c r="G8" s="75"/>
      <c r="H8" s="27"/>
    </row>
    <row r="9" spans="1:8" ht="21.75" customHeight="1">
      <c r="A9" s="3">
        <v>1</v>
      </c>
      <c r="B9" s="45" t="s">
        <v>47</v>
      </c>
      <c r="C9" s="15"/>
      <c r="D9" s="82"/>
      <c r="E9" s="82"/>
      <c r="F9" s="82"/>
      <c r="G9" s="75"/>
      <c r="H9" s="27"/>
    </row>
    <row r="10" spans="1:8" ht="21.75" customHeight="1">
      <c r="A10" s="3"/>
      <c r="B10" s="45" t="s">
        <v>134</v>
      </c>
      <c r="C10" s="15"/>
      <c r="D10" s="75"/>
      <c r="E10" s="75"/>
      <c r="F10" s="75"/>
      <c r="G10" s="75"/>
      <c r="H10" s="27"/>
    </row>
    <row r="11" spans="1:8" ht="21.75" customHeight="1">
      <c r="A11" s="3"/>
      <c r="B11" s="45"/>
      <c r="C11" s="15" t="s">
        <v>204</v>
      </c>
      <c r="D11" s="82">
        <v>200000</v>
      </c>
      <c r="E11" s="75">
        <v>18820</v>
      </c>
      <c r="F11" s="82">
        <f>+D11-E11</f>
        <v>181180</v>
      </c>
      <c r="G11" s="75">
        <f>F11</f>
        <v>181180</v>
      </c>
      <c r="H11" s="27"/>
    </row>
    <row r="12" spans="1:8" ht="21.75" customHeight="1">
      <c r="A12" s="3"/>
      <c r="B12" s="45"/>
      <c r="C12" s="112" t="s">
        <v>205</v>
      </c>
      <c r="D12" s="82">
        <v>50000</v>
      </c>
      <c r="E12" s="75">
        <v>0</v>
      </c>
      <c r="F12" s="82">
        <f>D12-E12</f>
        <v>50000</v>
      </c>
      <c r="G12" s="75">
        <f>F12</f>
        <v>50000</v>
      </c>
      <c r="H12" s="27"/>
    </row>
    <row r="13" spans="1:8" ht="21.75" customHeight="1">
      <c r="A13" s="3"/>
      <c r="B13" s="45"/>
      <c r="C13" s="15" t="s">
        <v>206</v>
      </c>
      <c r="D13" s="82">
        <v>100000</v>
      </c>
      <c r="E13" s="75">
        <v>68550</v>
      </c>
      <c r="F13" s="82">
        <f>+D13-E13</f>
        <v>31450</v>
      </c>
      <c r="G13" s="75">
        <f>F13</f>
        <v>31450</v>
      </c>
      <c r="H13" s="27"/>
    </row>
    <row r="14" spans="1:8" ht="21.75" customHeight="1">
      <c r="A14" s="3"/>
      <c r="B14" s="45"/>
      <c r="C14" s="17" t="s">
        <v>207</v>
      </c>
      <c r="D14" s="82">
        <v>50000</v>
      </c>
      <c r="E14" s="75">
        <v>21245</v>
      </c>
      <c r="F14" s="82">
        <f>+D14-E14</f>
        <v>28755</v>
      </c>
      <c r="G14" s="75">
        <f>F14</f>
        <v>28755</v>
      </c>
      <c r="H14" s="27"/>
    </row>
    <row r="15" spans="1:8" s="12" customFormat="1" ht="21.75" customHeight="1" thickBot="1">
      <c r="A15" s="133" t="s">
        <v>14</v>
      </c>
      <c r="B15" s="134"/>
      <c r="C15" s="135"/>
      <c r="D15" s="62">
        <f>SUM(D11:D11)</f>
        <v>200000</v>
      </c>
      <c r="E15" s="83">
        <f>SUM(E11:E14)</f>
        <v>108615</v>
      </c>
      <c r="F15" s="62">
        <f>SUM(F11:F11)</f>
        <v>181180</v>
      </c>
      <c r="G15" s="83">
        <f>F15</f>
        <v>181180</v>
      </c>
      <c r="H15" s="49"/>
    </row>
    <row r="16" spans="1:8" ht="21.75" customHeight="1" thickTop="1">
      <c r="A16" s="55">
        <v>2</v>
      </c>
      <c r="B16" s="56" t="s">
        <v>59</v>
      </c>
      <c r="C16" s="57"/>
      <c r="D16" s="84"/>
      <c r="E16" s="84"/>
      <c r="F16" s="84"/>
      <c r="G16" s="84"/>
      <c r="H16" s="58"/>
    </row>
    <row r="17" spans="1:8" ht="21.75" customHeight="1">
      <c r="A17" s="3"/>
      <c r="B17" s="50"/>
      <c r="C17" s="15" t="s">
        <v>135</v>
      </c>
      <c r="D17" s="75">
        <v>80000</v>
      </c>
      <c r="E17" s="75">
        <v>0</v>
      </c>
      <c r="F17" s="75">
        <f>SUM(D17-E17)</f>
        <v>80000</v>
      </c>
      <c r="G17" s="75">
        <f>F17</f>
        <v>80000</v>
      </c>
      <c r="H17" s="31"/>
    </row>
    <row r="18" spans="1:8" s="12" customFormat="1" ht="21.75" customHeight="1" thickBot="1">
      <c r="A18" s="133" t="s">
        <v>14</v>
      </c>
      <c r="B18" s="134"/>
      <c r="C18" s="135"/>
      <c r="D18" s="83">
        <f>SUM(D17)</f>
        <v>80000</v>
      </c>
      <c r="E18" s="83">
        <f>SUM(E17)</f>
        <v>0</v>
      </c>
      <c r="F18" s="83">
        <f>SUM(F17)</f>
        <v>80000</v>
      </c>
      <c r="G18" s="83">
        <f>F18</f>
        <v>80000</v>
      </c>
      <c r="H18" s="49"/>
    </row>
    <row r="19" spans="1:8" s="5" customFormat="1" ht="21.75" customHeight="1" thickBot="1" thickTop="1">
      <c r="A19" s="133" t="s">
        <v>0</v>
      </c>
      <c r="B19" s="134"/>
      <c r="C19" s="135"/>
      <c r="D19" s="62">
        <f>D15+D18</f>
        <v>280000</v>
      </c>
      <c r="E19" s="62">
        <f>E15+E18</f>
        <v>108615</v>
      </c>
      <c r="F19" s="62">
        <f>F15+F18</f>
        <v>261180</v>
      </c>
      <c r="G19" s="62">
        <f>F19</f>
        <v>261180</v>
      </c>
      <c r="H19" s="24"/>
    </row>
    <row r="20" spans="1:8" ht="21.75" customHeight="1" thickTop="1">
      <c r="A20" s="8"/>
      <c r="B20" s="48"/>
      <c r="C20" s="18"/>
      <c r="D20" s="18"/>
      <c r="E20" s="18"/>
      <c r="F20" s="18"/>
      <c r="G20" s="18"/>
      <c r="H20" s="32"/>
    </row>
    <row r="21" spans="1:8" ht="21.75" customHeight="1">
      <c r="A21" s="8"/>
      <c r="B21" s="48"/>
      <c r="C21" s="18"/>
      <c r="D21" s="18"/>
      <c r="E21" s="18"/>
      <c r="F21" s="18"/>
      <c r="G21" s="18"/>
      <c r="H21" s="32"/>
    </row>
    <row r="22" spans="1:8" ht="21.75" customHeight="1">
      <c r="A22" s="8"/>
      <c r="B22" s="48"/>
      <c r="C22" s="18"/>
      <c r="D22" s="18"/>
      <c r="E22" s="18"/>
      <c r="F22" s="18"/>
      <c r="G22" s="18"/>
      <c r="H22" s="32"/>
    </row>
    <row r="23" spans="1:8" ht="21.75" customHeight="1">
      <c r="A23" s="8"/>
      <c r="B23" s="48"/>
      <c r="C23" s="18"/>
      <c r="D23" s="18"/>
      <c r="E23" s="18"/>
      <c r="F23" s="18"/>
      <c r="G23" s="18"/>
      <c r="H23" s="32"/>
    </row>
    <row r="24" spans="1:8" ht="21.75" customHeight="1">
      <c r="A24" s="8"/>
      <c r="B24" s="48"/>
      <c r="C24" s="18"/>
      <c r="D24" s="18"/>
      <c r="E24" s="18"/>
      <c r="F24" s="18"/>
      <c r="G24" s="18"/>
      <c r="H24" s="32"/>
    </row>
    <row r="25" spans="1:8" ht="21.75" customHeight="1">
      <c r="A25" s="8"/>
      <c r="B25" s="48"/>
      <c r="C25" s="18"/>
      <c r="D25" s="18"/>
      <c r="E25" s="18"/>
      <c r="F25" s="18"/>
      <c r="G25" s="18"/>
      <c r="H25" s="32"/>
    </row>
    <row r="26" spans="1:8" ht="21.75" customHeight="1">
      <c r="A26" s="8"/>
      <c r="B26" s="48"/>
      <c r="C26" s="18"/>
      <c r="D26" s="18"/>
      <c r="E26" s="18"/>
      <c r="F26" s="18"/>
      <c r="G26" s="18"/>
      <c r="H26" s="32"/>
    </row>
    <row r="27" spans="1:8" ht="21.75" customHeight="1">
      <c r="A27" s="8"/>
      <c r="B27" s="48"/>
      <c r="C27" s="18"/>
      <c r="D27" s="18"/>
      <c r="E27" s="18"/>
      <c r="F27" s="18"/>
      <c r="G27" s="18"/>
      <c r="H27" s="32"/>
    </row>
    <row r="28" spans="1:8" ht="21.75" customHeight="1">
      <c r="A28" s="8"/>
      <c r="B28" s="48"/>
      <c r="C28" s="18"/>
      <c r="D28" s="18"/>
      <c r="E28" s="18"/>
      <c r="F28" s="18"/>
      <c r="G28" s="18"/>
      <c r="H28" s="32"/>
    </row>
    <row r="29" spans="1:8" ht="21.75" customHeight="1">
      <c r="A29" s="8"/>
      <c r="B29" s="48"/>
      <c r="C29" s="18"/>
      <c r="D29" s="18"/>
      <c r="E29" s="18"/>
      <c r="F29" s="18"/>
      <c r="G29" s="18"/>
      <c r="H29" s="32"/>
    </row>
    <row r="30" spans="1:8" ht="21.75" customHeight="1">
      <c r="A30" s="8"/>
      <c r="B30" s="48"/>
      <c r="C30" s="18"/>
      <c r="D30" s="18"/>
      <c r="E30" s="18"/>
      <c r="F30" s="18"/>
      <c r="G30" s="18"/>
      <c r="H30" s="32"/>
    </row>
    <row r="31" spans="1:8" ht="21.75" customHeight="1">
      <c r="A31" s="8"/>
      <c r="B31" s="48"/>
      <c r="C31" s="18"/>
      <c r="D31" s="18"/>
      <c r="E31" s="18"/>
      <c r="F31" s="18"/>
      <c r="G31" s="18"/>
      <c r="H31" s="32"/>
    </row>
    <row r="32" spans="1:8" ht="21.75" customHeight="1">
      <c r="A32" s="8"/>
      <c r="B32" s="48"/>
      <c r="C32" s="18"/>
      <c r="D32" s="18"/>
      <c r="E32" s="18"/>
      <c r="F32" s="18"/>
      <c r="G32" s="18"/>
      <c r="H32" s="32"/>
    </row>
    <row r="33" spans="1:8" ht="21.75" customHeight="1">
      <c r="A33" s="8"/>
      <c r="B33" s="48"/>
      <c r="C33" s="18"/>
      <c r="D33" s="18"/>
      <c r="E33" s="18"/>
      <c r="F33" s="18"/>
      <c r="G33" s="18"/>
      <c r="H33" s="32"/>
    </row>
    <row r="34" spans="1:8" ht="21.75" customHeight="1">
      <c r="A34" s="8"/>
      <c r="B34" s="48"/>
      <c r="C34" s="18"/>
      <c r="D34" s="18"/>
      <c r="E34" s="18"/>
      <c r="F34" s="18"/>
      <c r="G34" s="18"/>
      <c r="H34" s="32"/>
    </row>
    <row r="35" spans="1:8" ht="21.75" customHeight="1">
      <c r="A35" s="8"/>
      <c r="B35" s="48"/>
      <c r="C35" s="18"/>
      <c r="D35" s="18"/>
      <c r="E35" s="18"/>
      <c r="F35" s="18"/>
      <c r="G35" s="18"/>
      <c r="H35" s="32"/>
    </row>
    <row r="36" spans="1:8" ht="21.75" customHeight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2"/>
    </row>
    <row r="44" spans="1:8" ht="21.75" customHeight="1">
      <c r="A44" s="8"/>
      <c r="B44" s="48"/>
      <c r="C44" s="18"/>
      <c r="D44" s="18"/>
      <c r="E44" s="18"/>
      <c r="F44" s="18"/>
      <c r="G44" s="18"/>
      <c r="H44" s="32"/>
    </row>
    <row r="45" spans="1:8" ht="21.75" customHeight="1">
      <c r="A45" s="8"/>
      <c r="B45" s="48"/>
      <c r="C45" s="18"/>
      <c r="D45" s="18"/>
      <c r="E45" s="18"/>
      <c r="F45" s="18"/>
      <c r="G45" s="18"/>
      <c r="H45" s="32"/>
    </row>
    <row r="46" spans="1:8" ht="21.75" customHeight="1">
      <c r="A46" s="8"/>
      <c r="B46" s="48"/>
      <c r="C46" s="18"/>
      <c r="D46" s="18"/>
      <c r="E46" s="18"/>
      <c r="F46" s="18"/>
      <c r="G46" s="18"/>
      <c r="H46" s="32"/>
    </row>
    <row r="47" spans="1:8" ht="21.75" customHeight="1">
      <c r="A47" s="8"/>
      <c r="B47" s="48"/>
      <c r="C47" s="18"/>
      <c r="D47" s="18"/>
      <c r="E47" s="18"/>
      <c r="F47" s="18"/>
      <c r="G47" s="18"/>
      <c r="H47" s="34"/>
    </row>
    <row r="48" spans="1:8" ht="21.75" customHeight="1">
      <c r="A48" s="8"/>
      <c r="B48" s="48"/>
      <c r="C48" s="18"/>
      <c r="D48" s="18"/>
      <c r="E48" s="18"/>
      <c r="F48" s="18"/>
      <c r="G48" s="18"/>
      <c r="H48" s="34"/>
    </row>
    <row r="49" spans="1:8" ht="21.75" customHeight="1">
      <c r="A49" s="8"/>
      <c r="B49" s="48"/>
      <c r="C49" s="18"/>
      <c r="D49" s="18"/>
      <c r="E49" s="18"/>
      <c r="F49" s="18"/>
      <c r="G49" s="18"/>
      <c r="H49" s="34"/>
    </row>
    <row r="50" spans="1:8" ht="21.75" customHeight="1">
      <c r="A50" s="8"/>
      <c r="B50" s="48"/>
      <c r="C50" s="18"/>
      <c r="D50" s="18"/>
      <c r="E50" s="18"/>
      <c r="F50" s="18"/>
      <c r="G50" s="18"/>
      <c r="H50" s="34"/>
    </row>
  </sheetData>
  <sheetProtection/>
  <mergeCells count="14">
    <mergeCell ref="A19:C19"/>
    <mergeCell ref="A18:C18"/>
    <mergeCell ref="A15:C15"/>
    <mergeCell ref="E5:E6"/>
    <mergeCell ref="A1:H1"/>
    <mergeCell ref="A2:H2"/>
    <mergeCell ref="A3:H3"/>
    <mergeCell ref="A4:A6"/>
    <mergeCell ref="B4:B6"/>
    <mergeCell ref="C4:C6"/>
    <mergeCell ref="D4:D6"/>
    <mergeCell ref="F4:F6"/>
    <mergeCell ref="G4:G6"/>
    <mergeCell ref="H4:H6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0">
      <selection activeCell="E22" sqref="E22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1.4218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7.4218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1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1" customFormat="1" ht="21.75" customHeight="1">
      <c r="A5" s="131"/>
      <c r="B5" s="128"/>
      <c r="C5" s="128"/>
      <c r="D5" s="131"/>
      <c r="E5" s="131" t="str">
        <f>กีฬา!E5</f>
        <v>1 ต.ค. 58 ถึง 30 มิ.ย. 59</v>
      </c>
      <c r="F5" s="128"/>
      <c r="G5" s="131"/>
      <c r="H5" s="128"/>
    </row>
    <row r="6" spans="1:8" s="11" customFormat="1" ht="21.7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46" t="s">
        <v>133</v>
      </c>
      <c r="C7" s="13"/>
      <c r="D7" s="74"/>
      <c r="E7" s="74"/>
      <c r="F7" s="74"/>
      <c r="G7" s="74"/>
      <c r="H7" s="28"/>
    </row>
    <row r="8" spans="1:8" s="18" customFormat="1" ht="21.75" customHeight="1">
      <c r="A8" s="3"/>
      <c r="B8" s="45" t="s">
        <v>44</v>
      </c>
      <c r="C8" s="15"/>
      <c r="D8" s="75"/>
      <c r="E8" s="82"/>
      <c r="F8" s="75"/>
      <c r="G8" s="75"/>
      <c r="H8" s="27"/>
    </row>
    <row r="9" spans="1:8" s="12" customFormat="1" ht="21.75" customHeight="1">
      <c r="A9" s="3"/>
      <c r="B9" s="45" t="s">
        <v>136</v>
      </c>
      <c r="C9" s="3"/>
      <c r="D9" s="80"/>
      <c r="E9" s="80"/>
      <c r="F9" s="80"/>
      <c r="G9" s="80"/>
      <c r="H9" s="67"/>
    </row>
    <row r="10" spans="1:8" s="18" customFormat="1" ht="21.75" customHeight="1">
      <c r="A10" s="3"/>
      <c r="B10" s="45" t="s">
        <v>44</v>
      </c>
      <c r="C10" s="15"/>
      <c r="D10" s="75"/>
      <c r="E10" s="82"/>
      <c r="F10" s="75"/>
      <c r="G10" s="75"/>
      <c r="H10" s="27"/>
    </row>
    <row r="11" spans="1:8" ht="21.75" customHeight="1">
      <c r="A11" s="3">
        <v>1</v>
      </c>
      <c r="B11" s="45" t="s">
        <v>47</v>
      </c>
      <c r="C11" s="15"/>
      <c r="D11" s="82"/>
      <c r="E11" s="82"/>
      <c r="F11" s="82"/>
      <c r="G11" s="75"/>
      <c r="H11" s="27"/>
    </row>
    <row r="12" spans="1:8" ht="21.75" customHeight="1">
      <c r="A12" s="3"/>
      <c r="B12" s="45" t="s">
        <v>134</v>
      </c>
      <c r="C12" s="15"/>
      <c r="D12" s="75"/>
      <c r="E12" s="75"/>
      <c r="F12" s="75"/>
      <c r="G12" s="75"/>
      <c r="H12" s="27"/>
    </row>
    <row r="13" spans="1:8" ht="21.75" customHeight="1">
      <c r="A13" s="3"/>
      <c r="B13" s="45"/>
      <c r="C13" s="15" t="s">
        <v>208</v>
      </c>
      <c r="D13" s="82">
        <v>100000</v>
      </c>
      <c r="E13" s="75">
        <v>0</v>
      </c>
      <c r="F13" s="82">
        <f>+D13-E13</f>
        <v>100000</v>
      </c>
      <c r="G13" s="75">
        <f>F13</f>
        <v>100000</v>
      </c>
      <c r="H13" s="27"/>
    </row>
    <row r="14" spans="1:8" ht="21.75" customHeight="1">
      <c r="A14" s="3"/>
      <c r="B14" s="45"/>
      <c r="C14" s="15" t="s">
        <v>209</v>
      </c>
      <c r="D14" s="82">
        <v>20000</v>
      </c>
      <c r="E14" s="75">
        <v>0</v>
      </c>
      <c r="F14" s="82">
        <f>+D14-E14</f>
        <v>20000</v>
      </c>
      <c r="G14" s="75">
        <f>F14</f>
        <v>20000</v>
      </c>
      <c r="H14" s="27"/>
    </row>
    <row r="15" spans="1:8" ht="21.75" customHeight="1">
      <c r="A15" s="3"/>
      <c r="B15" s="45"/>
      <c r="C15" s="15" t="s">
        <v>210</v>
      </c>
      <c r="D15" s="82">
        <v>20000</v>
      </c>
      <c r="E15" s="75">
        <v>0</v>
      </c>
      <c r="F15" s="82">
        <f>+D15-E15</f>
        <v>20000</v>
      </c>
      <c r="G15" s="75">
        <f>F15</f>
        <v>20000</v>
      </c>
      <c r="H15" s="27"/>
    </row>
    <row r="16" spans="1:8" ht="21.75" customHeight="1">
      <c r="A16" s="3"/>
      <c r="B16" s="45"/>
      <c r="C16" s="15" t="s">
        <v>211</v>
      </c>
      <c r="D16" s="82">
        <v>200000</v>
      </c>
      <c r="E16" s="75">
        <v>133516</v>
      </c>
      <c r="F16" s="82">
        <f>+D16-E16</f>
        <v>66484</v>
      </c>
      <c r="G16" s="75">
        <f>F16</f>
        <v>66484</v>
      </c>
      <c r="H16" s="27"/>
    </row>
    <row r="17" spans="1:8" s="12" customFormat="1" ht="21.75" customHeight="1" thickBot="1">
      <c r="A17" s="133" t="s">
        <v>14</v>
      </c>
      <c r="B17" s="134"/>
      <c r="C17" s="135"/>
      <c r="D17" s="62">
        <f>SUM(D13:D16)</f>
        <v>340000</v>
      </c>
      <c r="E17" s="71">
        <f>SUM(E13:E16)</f>
        <v>133516</v>
      </c>
      <c r="F17" s="71">
        <f>SUM(F13:F16)</f>
        <v>206484</v>
      </c>
      <c r="G17" s="83">
        <f>F17</f>
        <v>206484</v>
      </c>
      <c r="H17" s="49"/>
    </row>
    <row r="18" spans="1:8" ht="21.75" customHeight="1" thickTop="1">
      <c r="A18" s="2"/>
      <c r="B18" s="44" t="s">
        <v>73</v>
      </c>
      <c r="C18" s="13"/>
      <c r="D18" s="74"/>
      <c r="E18" s="90"/>
      <c r="F18" s="74"/>
      <c r="G18" s="74"/>
      <c r="H18" s="66"/>
    </row>
    <row r="19" spans="1:8" ht="21.75" customHeight="1">
      <c r="A19" s="3"/>
      <c r="B19" s="45" t="s">
        <v>74</v>
      </c>
      <c r="C19" s="15"/>
      <c r="D19" s="75"/>
      <c r="E19" s="75"/>
      <c r="F19" s="75"/>
      <c r="G19" s="75"/>
      <c r="H19" s="31"/>
    </row>
    <row r="20" spans="1:8" ht="21.75" customHeight="1">
      <c r="A20" s="3">
        <v>1</v>
      </c>
      <c r="B20" s="45" t="s">
        <v>80</v>
      </c>
      <c r="C20" s="15"/>
      <c r="D20" s="75"/>
      <c r="E20" s="75"/>
      <c r="F20" s="75"/>
      <c r="G20" s="75"/>
      <c r="H20" s="31"/>
    </row>
    <row r="21" spans="1:8" ht="21.75" customHeight="1">
      <c r="A21" s="3"/>
      <c r="B21" s="45"/>
      <c r="C21" s="15" t="s">
        <v>132</v>
      </c>
      <c r="D21" s="75">
        <v>10000</v>
      </c>
      <c r="E21" s="75">
        <v>10000</v>
      </c>
      <c r="F21" s="75">
        <f>SUM(D21-E21)</f>
        <v>0</v>
      </c>
      <c r="G21" s="75">
        <f>F21</f>
        <v>0</v>
      </c>
      <c r="H21" s="31"/>
    </row>
    <row r="22" spans="1:8" ht="21.75" customHeight="1">
      <c r="A22" s="3"/>
      <c r="B22" s="45"/>
      <c r="C22" s="15" t="s">
        <v>254</v>
      </c>
      <c r="D22" s="75">
        <v>10000</v>
      </c>
      <c r="E22" s="75"/>
      <c r="F22" s="75">
        <f>SUM(D22-E22)</f>
        <v>10000</v>
      </c>
      <c r="G22" s="75">
        <f>F22</f>
        <v>10000</v>
      </c>
      <c r="H22" s="31"/>
    </row>
    <row r="23" spans="1:8" s="12" customFormat="1" ht="21.75" customHeight="1" thickBot="1">
      <c r="A23" s="133" t="s">
        <v>14</v>
      </c>
      <c r="B23" s="134"/>
      <c r="C23" s="135"/>
      <c r="D23" s="83">
        <f>SUM(D21:D22)</f>
        <v>20000</v>
      </c>
      <c r="E23" s="83">
        <f>SUM(E21:E22)</f>
        <v>10000</v>
      </c>
      <c r="F23" s="83">
        <f>SUM(F21)</f>
        <v>0</v>
      </c>
      <c r="G23" s="83">
        <f>F23</f>
        <v>0</v>
      </c>
      <c r="H23" s="49"/>
    </row>
    <row r="24" spans="1:8" s="5" customFormat="1" ht="21.75" customHeight="1" thickBot="1" thickTop="1">
      <c r="A24" s="133" t="s">
        <v>0</v>
      </c>
      <c r="B24" s="134"/>
      <c r="C24" s="135"/>
      <c r="D24" s="62">
        <f>D17+D23</f>
        <v>360000</v>
      </c>
      <c r="E24" s="62">
        <f>E17+E23</f>
        <v>143516</v>
      </c>
      <c r="F24" s="62">
        <f>F17+F23</f>
        <v>206484</v>
      </c>
      <c r="G24" s="62">
        <f>F24</f>
        <v>206484</v>
      </c>
      <c r="H24" s="24"/>
    </row>
    <row r="25" spans="1:8" ht="21.75" customHeight="1" thickTop="1">
      <c r="A25" s="8"/>
      <c r="B25" s="48"/>
      <c r="C25" s="18"/>
      <c r="D25" s="18"/>
      <c r="E25" s="18"/>
      <c r="F25" s="18"/>
      <c r="G25" s="18"/>
      <c r="H25" s="32"/>
    </row>
    <row r="26" spans="1:8" ht="21.75" customHeight="1">
      <c r="A26" s="8"/>
      <c r="B26" s="48"/>
      <c r="C26" s="18"/>
      <c r="D26" s="18"/>
      <c r="E26" s="18"/>
      <c r="F26" s="18"/>
      <c r="G26" s="18"/>
      <c r="H26" s="32"/>
    </row>
    <row r="27" spans="1:8" ht="21.75" customHeight="1">
      <c r="A27" s="8"/>
      <c r="B27" s="48"/>
      <c r="C27" s="18"/>
      <c r="D27" s="18"/>
      <c r="E27" s="18"/>
      <c r="F27" s="18"/>
      <c r="G27" s="18"/>
      <c r="H27" s="32"/>
    </row>
    <row r="28" spans="1:8" ht="21.75" customHeight="1">
      <c r="A28" s="8"/>
      <c r="B28" s="48"/>
      <c r="C28" s="18"/>
      <c r="D28" s="18"/>
      <c r="E28" s="18"/>
      <c r="F28" s="18"/>
      <c r="G28" s="18"/>
      <c r="H28" s="32"/>
    </row>
    <row r="29" spans="1:8" ht="21.75" customHeight="1">
      <c r="A29" s="8"/>
      <c r="B29" s="48"/>
      <c r="C29" s="18"/>
      <c r="D29" s="18"/>
      <c r="E29" s="18"/>
      <c r="F29" s="18"/>
      <c r="G29" s="18"/>
      <c r="H29" s="32"/>
    </row>
    <row r="30" spans="1:8" ht="21.75" customHeight="1">
      <c r="A30" s="8"/>
      <c r="B30" s="48"/>
      <c r="C30" s="18"/>
      <c r="D30" s="18"/>
      <c r="E30" s="18"/>
      <c r="F30" s="18"/>
      <c r="G30" s="18"/>
      <c r="H30" s="32"/>
    </row>
    <row r="31" spans="1:8" ht="21.75" customHeight="1">
      <c r="A31" s="8"/>
      <c r="B31" s="48"/>
      <c r="C31" s="18"/>
      <c r="D31" s="18"/>
      <c r="E31" s="18"/>
      <c r="F31" s="18"/>
      <c r="G31" s="18"/>
      <c r="H31" s="32"/>
    </row>
    <row r="32" spans="1:8" ht="21.75" customHeight="1">
      <c r="A32" s="8"/>
      <c r="B32" s="48"/>
      <c r="C32" s="18"/>
      <c r="D32" s="18"/>
      <c r="E32" s="18"/>
      <c r="F32" s="18"/>
      <c r="G32" s="18"/>
      <c r="H32" s="32"/>
    </row>
    <row r="33" spans="1:8" ht="21.75" customHeight="1">
      <c r="A33" s="8"/>
      <c r="B33" s="48"/>
      <c r="C33" s="18"/>
      <c r="D33" s="18"/>
      <c r="E33" s="18"/>
      <c r="F33" s="18"/>
      <c r="G33" s="18"/>
      <c r="H33" s="32"/>
    </row>
    <row r="34" spans="1:8" ht="21.75" customHeight="1">
      <c r="A34" s="8"/>
      <c r="B34" s="48"/>
      <c r="C34" s="18"/>
      <c r="D34" s="18"/>
      <c r="E34" s="18"/>
      <c r="F34" s="18"/>
      <c r="G34" s="18"/>
      <c r="H34" s="32"/>
    </row>
    <row r="35" spans="1:8" ht="21.75" customHeight="1">
      <c r="A35" s="8"/>
      <c r="B35" s="48"/>
      <c r="C35" s="18"/>
      <c r="D35" s="18"/>
      <c r="E35" s="18"/>
      <c r="F35" s="18"/>
      <c r="G35" s="18"/>
      <c r="H35" s="32"/>
    </row>
    <row r="36" spans="1:8" ht="21.75" customHeight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2"/>
    </row>
    <row r="44" spans="1:8" ht="21.75" customHeight="1">
      <c r="A44" s="8"/>
      <c r="B44" s="48"/>
      <c r="C44" s="18"/>
      <c r="D44" s="18"/>
      <c r="E44" s="18"/>
      <c r="F44" s="18"/>
      <c r="G44" s="18"/>
      <c r="H44" s="32"/>
    </row>
    <row r="45" spans="1:8" ht="21.75" customHeight="1">
      <c r="A45" s="8"/>
      <c r="B45" s="48"/>
      <c r="C45" s="18"/>
      <c r="D45" s="18"/>
      <c r="E45" s="18"/>
      <c r="F45" s="18"/>
      <c r="G45" s="18"/>
      <c r="H45" s="32"/>
    </row>
    <row r="46" spans="1:8" ht="21.75" customHeight="1">
      <c r="A46" s="8"/>
      <c r="B46" s="48"/>
      <c r="C46" s="18"/>
      <c r="D46" s="18"/>
      <c r="E46" s="18"/>
      <c r="F46" s="18"/>
      <c r="G46" s="18"/>
      <c r="H46" s="32"/>
    </row>
    <row r="47" spans="1:8" ht="21.75" customHeight="1">
      <c r="A47" s="8"/>
      <c r="B47" s="48"/>
      <c r="C47" s="18"/>
      <c r="D47" s="18"/>
      <c r="E47" s="18"/>
      <c r="F47" s="18"/>
      <c r="G47" s="18"/>
      <c r="H47" s="32"/>
    </row>
    <row r="48" spans="1:8" ht="21.75" customHeight="1">
      <c r="A48" s="8"/>
      <c r="B48" s="48"/>
      <c r="C48" s="18"/>
      <c r="D48" s="18"/>
      <c r="E48" s="18"/>
      <c r="F48" s="18"/>
      <c r="G48" s="18"/>
      <c r="H48" s="32"/>
    </row>
    <row r="49" spans="1:8" ht="21.75" customHeight="1">
      <c r="A49" s="8"/>
      <c r="B49" s="48"/>
      <c r="C49" s="18"/>
      <c r="D49" s="18"/>
      <c r="E49" s="18"/>
      <c r="F49" s="18"/>
      <c r="G49" s="18"/>
      <c r="H49" s="32"/>
    </row>
    <row r="50" spans="1:8" ht="21.75" customHeight="1">
      <c r="A50" s="8"/>
      <c r="B50" s="48"/>
      <c r="C50" s="18"/>
      <c r="D50" s="18"/>
      <c r="E50" s="18"/>
      <c r="F50" s="18"/>
      <c r="G50" s="18"/>
      <c r="H50" s="32"/>
    </row>
    <row r="51" spans="1:8" ht="21.75" customHeight="1">
      <c r="A51" s="8"/>
      <c r="B51" s="48"/>
      <c r="C51" s="18"/>
      <c r="D51" s="18"/>
      <c r="E51" s="18"/>
      <c r="F51" s="18"/>
      <c r="G51" s="18"/>
      <c r="H51" s="32"/>
    </row>
    <row r="52" spans="1:8" ht="21.75" customHeight="1">
      <c r="A52" s="8"/>
      <c r="B52" s="48"/>
      <c r="C52" s="18"/>
      <c r="D52" s="18"/>
      <c r="E52" s="18"/>
      <c r="F52" s="18"/>
      <c r="G52" s="18"/>
      <c r="H52" s="34"/>
    </row>
    <row r="53" spans="1:8" ht="21.75" customHeight="1">
      <c r="A53" s="8"/>
      <c r="B53" s="48"/>
      <c r="C53" s="18"/>
      <c r="D53" s="18"/>
      <c r="E53" s="18"/>
      <c r="F53" s="18"/>
      <c r="G53" s="18"/>
      <c r="H53" s="34"/>
    </row>
    <row r="54" spans="1:8" ht="21.75" customHeight="1">
      <c r="A54" s="8"/>
      <c r="B54" s="48"/>
      <c r="C54" s="18"/>
      <c r="D54" s="18"/>
      <c r="E54" s="18"/>
      <c r="F54" s="18"/>
      <c r="G54" s="18"/>
      <c r="H54" s="34"/>
    </row>
    <row r="55" spans="1:8" ht="21.75" customHeight="1">
      <c r="A55" s="8"/>
      <c r="B55" s="48"/>
      <c r="C55" s="18"/>
      <c r="D55" s="18"/>
      <c r="E55" s="18"/>
      <c r="F55" s="18"/>
      <c r="G55" s="18"/>
      <c r="H55" s="34"/>
    </row>
  </sheetData>
  <sheetProtection/>
  <mergeCells count="14">
    <mergeCell ref="G4:G6"/>
    <mergeCell ref="A24:C24"/>
    <mergeCell ref="A17:C17"/>
    <mergeCell ref="A23:C23"/>
    <mergeCell ref="A1:H1"/>
    <mergeCell ref="A2:H2"/>
    <mergeCell ref="A3:H3"/>
    <mergeCell ref="H4:H6"/>
    <mergeCell ref="E5:E6"/>
    <mergeCell ref="A4:A6"/>
    <mergeCell ref="B4:B6"/>
    <mergeCell ref="C4:C6"/>
    <mergeCell ref="D4:D6"/>
    <mergeCell ref="F4:F6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G16" sqref="G16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39.71093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8.71093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1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1" customFormat="1" ht="21.75" customHeight="1">
      <c r="A5" s="131"/>
      <c r="B5" s="128"/>
      <c r="C5" s="128"/>
      <c r="D5" s="131"/>
      <c r="E5" s="131" t="str">
        <f>กีฬา!E5</f>
        <v>1 ต.ค. 58 ถึง 30 มิ.ย. 59</v>
      </c>
      <c r="F5" s="128"/>
      <c r="G5" s="131"/>
      <c r="H5" s="128"/>
    </row>
    <row r="6" spans="1:8" s="11" customFormat="1" ht="21.7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46" t="s">
        <v>137</v>
      </c>
      <c r="C7" s="13"/>
      <c r="D7" s="74"/>
      <c r="E7" s="74"/>
      <c r="F7" s="74"/>
      <c r="G7" s="74"/>
      <c r="H7" s="28"/>
    </row>
    <row r="8" spans="1:8" s="18" customFormat="1" ht="21.75" customHeight="1">
      <c r="A8" s="3"/>
      <c r="B8" s="45" t="s">
        <v>44</v>
      </c>
      <c r="C8" s="15"/>
      <c r="D8" s="75"/>
      <c r="E8" s="82"/>
      <c r="F8" s="75"/>
      <c r="G8" s="75"/>
      <c r="H8" s="27"/>
    </row>
    <row r="9" spans="1:8" s="18" customFormat="1" ht="21.75" customHeight="1">
      <c r="A9" s="3">
        <v>1</v>
      </c>
      <c r="B9" s="108" t="s">
        <v>159</v>
      </c>
      <c r="C9" s="106"/>
      <c r="D9" s="75"/>
      <c r="E9" s="82"/>
      <c r="F9" s="75"/>
      <c r="G9" s="75"/>
      <c r="H9" s="27"/>
    </row>
    <row r="10" spans="1:8" s="18" customFormat="1" ht="21.75" customHeight="1">
      <c r="A10" s="3"/>
      <c r="B10" s="45"/>
      <c r="C10" s="15" t="s">
        <v>186</v>
      </c>
      <c r="D10" s="75">
        <v>30000</v>
      </c>
      <c r="E10" s="82">
        <v>0</v>
      </c>
      <c r="F10" s="75">
        <f>D10-E10</f>
        <v>30000</v>
      </c>
      <c r="G10" s="75">
        <f>F10</f>
        <v>30000</v>
      </c>
      <c r="H10" s="27"/>
    </row>
    <row r="11" spans="1:8" s="12" customFormat="1" ht="21.75" customHeight="1" thickBot="1">
      <c r="A11" s="133" t="s">
        <v>14</v>
      </c>
      <c r="B11" s="134"/>
      <c r="C11" s="135"/>
      <c r="D11" s="83">
        <f>SUM(D10)</f>
        <v>30000</v>
      </c>
      <c r="E11" s="83">
        <f>SUM(E10)</f>
        <v>0</v>
      </c>
      <c r="F11" s="83">
        <f>SUM(F10)</f>
        <v>30000</v>
      </c>
      <c r="G11" s="83">
        <f>F11</f>
        <v>30000</v>
      </c>
      <c r="H11" s="49"/>
    </row>
    <row r="12" spans="1:8" ht="21.75" customHeight="1" thickTop="1">
      <c r="A12" s="3">
        <v>2</v>
      </c>
      <c r="B12" s="45" t="s">
        <v>59</v>
      </c>
      <c r="C12" s="15"/>
      <c r="D12" s="75"/>
      <c r="E12" s="75"/>
      <c r="F12" s="75"/>
      <c r="G12" s="75"/>
      <c r="H12" s="31"/>
    </row>
    <row r="13" spans="1:8" ht="21.75" customHeight="1">
      <c r="A13" s="4"/>
      <c r="B13" s="53"/>
      <c r="C13" s="17" t="s">
        <v>138</v>
      </c>
      <c r="D13" s="76">
        <v>10000</v>
      </c>
      <c r="E13" s="76">
        <v>0</v>
      </c>
      <c r="F13" s="76">
        <f>SUM(D13-E13)</f>
        <v>10000</v>
      </c>
      <c r="G13" s="76">
        <f>F13</f>
        <v>10000</v>
      </c>
      <c r="H13" s="64"/>
    </row>
    <row r="14" spans="1:8" s="12" customFormat="1" ht="21.75" customHeight="1" thickBot="1">
      <c r="A14" s="133" t="s">
        <v>14</v>
      </c>
      <c r="B14" s="134"/>
      <c r="C14" s="135"/>
      <c r="D14" s="83">
        <f>SUM(D13)</f>
        <v>10000</v>
      </c>
      <c r="E14" s="83">
        <f>SUM(E13)</f>
        <v>0</v>
      </c>
      <c r="F14" s="83">
        <f>SUM(F13)</f>
        <v>10000</v>
      </c>
      <c r="G14" s="83">
        <f>F14</f>
        <v>10000</v>
      </c>
      <c r="H14" s="49"/>
    </row>
    <row r="15" spans="1:8" s="5" customFormat="1" ht="21.75" customHeight="1" thickBot="1" thickTop="1">
      <c r="A15" s="133" t="s">
        <v>0</v>
      </c>
      <c r="B15" s="134"/>
      <c r="C15" s="135"/>
      <c r="D15" s="62">
        <f>SUM(D14)+D11</f>
        <v>40000</v>
      </c>
      <c r="E15" s="62">
        <f>SUM(E14)+E11</f>
        <v>0</v>
      </c>
      <c r="F15" s="62">
        <f>SUM(F14)+F11</f>
        <v>40000</v>
      </c>
      <c r="G15" s="62">
        <f>F15</f>
        <v>40000</v>
      </c>
      <c r="H15" s="24"/>
    </row>
    <row r="16" spans="1:8" ht="21.75" customHeight="1" thickTop="1">
      <c r="A16" s="8"/>
      <c r="B16" s="48"/>
      <c r="C16" s="18"/>
      <c r="D16" s="18"/>
      <c r="E16" s="18"/>
      <c r="F16" s="18"/>
      <c r="G16" s="18"/>
      <c r="H16" s="32"/>
    </row>
    <row r="17" spans="1:8" ht="21.75" customHeight="1">
      <c r="A17" s="8"/>
      <c r="B17" s="48"/>
      <c r="C17" s="18"/>
      <c r="D17" s="18"/>
      <c r="E17" s="18"/>
      <c r="F17" s="18"/>
      <c r="G17" s="18"/>
      <c r="H17" s="32"/>
    </row>
    <row r="18" spans="1:8" ht="21.75" customHeight="1">
      <c r="A18" s="8"/>
      <c r="B18" s="48"/>
      <c r="C18" s="18"/>
      <c r="D18" s="18"/>
      <c r="E18" s="18"/>
      <c r="F18" s="18"/>
      <c r="G18" s="18"/>
      <c r="H18" s="32"/>
    </row>
    <row r="19" spans="1:8" ht="21.75" customHeight="1">
      <c r="A19" s="8"/>
      <c r="B19" s="48"/>
      <c r="C19" s="18"/>
      <c r="D19" s="18"/>
      <c r="E19" s="18"/>
      <c r="F19" s="18"/>
      <c r="G19" s="18"/>
      <c r="H19" s="32"/>
    </row>
    <row r="20" spans="1:8" ht="21.75" customHeight="1">
      <c r="A20" s="8"/>
      <c r="B20" s="48"/>
      <c r="C20" s="18"/>
      <c r="D20" s="18"/>
      <c r="E20" s="18"/>
      <c r="F20" s="18"/>
      <c r="G20" s="18"/>
      <c r="H20" s="32"/>
    </row>
    <row r="21" spans="1:8" ht="21.75" customHeight="1">
      <c r="A21" s="8"/>
      <c r="B21" s="48"/>
      <c r="C21" s="18"/>
      <c r="D21" s="18"/>
      <c r="E21" s="18"/>
      <c r="F21" s="18"/>
      <c r="G21" s="18"/>
      <c r="H21" s="32"/>
    </row>
    <row r="22" spans="1:8" ht="21.75" customHeight="1">
      <c r="A22" s="8"/>
      <c r="B22" s="48"/>
      <c r="C22" s="18"/>
      <c r="D22" s="18"/>
      <c r="E22" s="18"/>
      <c r="F22" s="18"/>
      <c r="G22" s="18"/>
      <c r="H22" s="32"/>
    </row>
    <row r="23" spans="1:8" ht="21.75" customHeight="1">
      <c r="A23" s="8"/>
      <c r="B23" s="48"/>
      <c r="C23" s="18"/>
      <c r="D23" s="18"/>
      <c r="E23" s="18"/>
      <c r="F23" s="18"/>
      <c r="G23" s="18"/>
      <c r="H23" s="32"/>
    </row>
    <row r="24" spans="1:8" ht="21.75" customHeight="1">
      <c r="A24" s="8"/>
      <c r="B24" s="48"/>
      <c r="C24" s="18"/>
      <c r="D24" s="18"/>
      <c r="E24" s="18"/>
      <c r="F24" s="18"/>
      <c r="G24" s="18"/>
      <c r="H24" s="32"/>
    </row>
    <row r="25" spans="1:8" ht="21.75" customHeight="1">
      <c r="A25" s="8"/>
      <c r="B25" s="48"/>
      <c r="C25" s="18"/>
      <c r="D25" s="18"/>
      <c r="E25" s="18"/>
      <c r="F25" s="18"/>
      <c r="G25" s="18"/>
      <c r="H25" s="32"/>
    </row>
    <row r="26" spans="1:8" ht="21.75" customHeight="1">
      <c r="A26" s="8"/>
      <c r="B26" s="48"/>
      <c r="C26" s="18"/>
      <c r="D26" s="18"/>
      <c r="E26" s="18"/>
      <c r="F26" s="18"/>
      <c r="G26" s="18"/>
      <c r="H26" s="32"/>
    </row>
    <row r="27" spans="1:8" ht="21.75" customHeight="1">
      <c r="A27" s="8"/>
      <c r="B27" s="48"/>
      <c r="C27" s="18"/>
      <c r="D27" s="18"/>
      <c r="E27" s="18"/>
      <c r="F27" s="18"/>
      <c r="G27" s="18"/>
      <c r="H27" s="32"/>
    </row>
    <row r="28" spans="1:8" ht="21.75" customHeight="1">
      <c r="A28" s="8"/>
      <c r="B28" s="48"/>
      <c r="C28" s="18"/>
      <c r="D28" s="18"/>
      <c r="E28" s="18"/>
      <c r="F28" s="18"/>
      <c r="G28" s="18"/>
      <c r="H28" s="32"/>
    </row>
    <row r="29" spans="1:8" ht="21.75" customHeight="1">
      <c r="A29" s="8"/>
      <c r="B29" s="48"/>
      <c r="C29" s="18"/>
      <c r="D29" s="18"/>
      <c r="E29" s="18"/>
      <c r="F29" s="18"/>
      <c r="G29" s="18"/>
      <c r="H29" s="32"/>
    </row>
    <row r="30" spans="1:8" ht="21.75" customHeight="1">
      <c r="A30" s="8"/>
      <c r="B30" s="48"/>
      <c r="C30" s="18"/>
      <c r="D30" s="18"/>
      <c r="E30" s="18"/>
      <c r="F30" s="18"/>
      <c r="G30" s="18"/>
      <c r="H30" s="32"/>
    </row>
    <row r="31" spans="1:8" ht="21.75" customHeight="1">
      <c r="A31" s="8"/>
      <c r="B31" s="48"/>
      <c r="C31" s="18"/>
      <c r="D31" s="18"/>
      <c r="E31" s="18"/>
      <c r="F31" s="18"/>
      <c r="G31" s="18"/>
      <c r="H31" s="32"/>
    </row>
    <row r="32" spans="1:8" ht="21.75" customHeight="1">
      <c r="A32" s="8"/>
      <c r="B32" s="48"/>
      <c r="C32" s="18"/>
      <c r="D32" s="18"/>
      <c r="E32" s="18"/>
      <c r="F32" s="18"/>
      <c r="G32" s="18"/>
      <c r="H32" s="32"/>
    </row>
    <row r="33" spans="1:8" ht="21.75" customHeight="1">
      <c r="A33" s="8"/>
      <c r="B33" s="48"/>
      <c r="C33" s="18"/>
      <c r="D33" s="18"/>
      <c r="E33" s="18"/>
      <c r="F33" s="18"/>
      <c r="G33" s="18"/>
      <c r="H33" s="32"/>
    </row>
    <row r="34" spans="1:8" ht="21.75" customHeight="1">
      <c r="A34" s="8"/>
      <c r="B34" s="48"/>
      <c r="C34" s="18"/>
      <c r="D34" s="18"/>
      <c r="E34" s="18"/>
      <c r="F34" s="18"/>
      <c r="G34" s="18"/>
      <c r="H34" s="32"/>
    </row>
    <row r="35" spans="1:8" ht="21.75" customHeight="1">
      <c r="A35" s="8"/>
      <c r="B35" s="48"/>
      <c r="C35" s="18"/>
      <c r="D35" s="18"/>
      <c r="E35" s="18"/>
      <c r="F35" s="18"/>
      <c r="G35" s="18"/>
      <c r="H35" s="32"/>
    </row>
    <row r="36" spans="1:8" ht="21.75" customHeight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4"/>
    </row>
    <row r="44" spans="1:8" ht="21.75" customHeight="1">
      <c r="A44" s="8"/>
      <c r="B44" s="48"/>
      <c r="C44" s="18"/>
      <c r="D44" s="18"/>
      <c r="E44" s="18"/>
      <c r="F44" s="18"/>
      <c r="G44" s="18"/>
      <c r="H44" s="34"/>
    </row>
    <row r="45" spans="1:8" ht="21.75" customHeight="1">
      <c r="A45" s="8"/>
      <c r="B45" s="48"/>
      <c r="C45" s="18"/>
      <c r="D45" s="18"/>
      <c r="E45" s="18"/>
      <c r="F45" s="18"/>
      <c r="G45" s="18"/>
      <c r="H45" s="34"/>
    </row>
    <row r="46" spans="1:8" ht="21.75" customHeight="1">
      <c r="A46" s="8"/>
      <c r="B46" s="48"/>
      <c r="C46" s="18"/>
      <c r="D46" s="18"/>
      <c r="E46" s="18"/>
      <c r="F46" s="18"/>
      <c r="G46" s="18"/>
      <c r="H46" s="34"/>
    </row>
  </sheetData>
  <sheetProtection/>
  <mergeCells count="14">
    <mergeCell ref="D4:D6"/>
    <mergeCell ref="F4:F6"/>
    <mergeCell ref="E5:E6"/>
    <mergeCell ref="G4:G6"/>
    <mergeCell ref="H4:H6"/>
    <mergeCell ref="A15:C15"/>
    <mergeCell ref="A14:C14"/>
    <mergeCell ref="A11:C11"/>
    <mergeCell ref="A1:H1"/>
    <mergeCell ref="A2:H2"/>
    <mergeCell ref="A3:H3"/>
    <mergeCell ref="A4:A6"/>
    <mergeCell ref="B4:B6"/>
    <mergeCell ref="C4:C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130" zoomScaleSheetLayoutView="130" zoomScalePageLayoutView="0" workbookViewId="0" topLeftCell="A1">
      <selection activeCell="D26" sqref="D26"/>
    </sheetView>
  </sheetViews>
  <sheetFormatPr defaultColWidth="9.140625" defaultRowHeight="21.75"/>
  <cols>
    <col min="1" max="1" width="18.7109375" style="5" customWidth="1"/>
    <col min="2" max="2" width="12.7109375" style="5" customWidth="1"/>
    <col min="3" max="3" width="11.28125" style="5" customWidth="1"/>
    <col min="4" max="4" width="12.57421875" style="5" customWidth="1"/>
    <col min="5" max="5" width="12.421875" style="5" customWidth="1"/>
    <col min="6" max="6" width="11.57421875" style="5" customWidth="1"/>
    <col min="7" max="7" width="11.28125" style="5" customWidth="1"/>
    <col min="8" max="8" width="10.7109375" style="5" customWidth="1"/>
    <col min="9" max="9" width="12.28125" style="5" customWidth="1"/>
    <col min="10" max="10" width="12.140625" style="5" customWidth="1"/>
    <col min="11" max="11" width="11.140625" style="5" customWidth="1"/>
    <col min="12" max="12" width="12.57421875" style="5" customWidth="1"/>
    <col min="13" max="13" width="9.8515625" style="5" customWidth="1"/>
    <col min="14" max="14" width="13.421875" style="11" customWidth="1"/>
    <col min="15" max="16384" width="9.140625" style="5" customWidth="1"/>
  </cols>
  <sheetData>
    <row r="1" spans="1:14" ht="39.75" customHeight="1">
      <c r="A1" s="136" t="s">
        <v>263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33" customFormat="1" ht="39.75" customHeight="1">
      <c r="A2" s="96" t="s">
        <v>154</v>
      </c>
      <c r="B2" s="96" t="s">
        <v>141</v>
      </c>
      <c r="C2" s="97" t="s">
        <v>148</v>
      </c>
      <c r="D2" s="97" t="s">
        <v>149</v>
      </c>
      <c r="E2" s="97" t="s">
        <v>150</v>
      </c>
      <c r="F2" s="97" t="s">
        <v>151</v>
      </c>
      <c r="G2" s="97" t="s">
        <v>152</v>
      </c>
      <c r="H2" s="97" t="s">
        <v>212</v>
      </c>
      <c r="I2" s="97" t="s">
        <v>213</v>
      </c>
      <c r="J2" s="97" t="s">
        <v>214</v>
      </c>
      <c r="K2" s="97" t="s">
        <v>160</v>
      </c>
      <c r="L2" s="97" t="s">
        <v>161</v>
      </c>
      <c r="M2" s="97" t="s">
        <v>153</v>
      </c>
      <c r="N2" s="97" t="s">
        <v>139</v>
      </c>
    </row>
    <row r="3" spans="1:14" s="101" customFormat="1" ht="21.75" customHeight="1">
      <c r="A3" s="102" t="s">
        <v>164</v>
      </c>
      <c r="B3" s="99">
        <f>'บริหารทั่วไป-ปลัด'!E18</f>
        <v>2055776</v>
      </c>
      <c r="C3" s="103">
        <v>0</v>
      </c>
      <c r="D3" s="103">
        <v>0</v>
      </c>
      <c r="E3" s="103">
        <v>0</v>
      </c>
      <c r="F3" s="103">
        <v>0</v>
      </c>
      <c r="G3" s="103">
        <v>0</v>
      </c>
      <c r="H3" s="103">
        <v>0</v>
      </c>
      <c r="I3" s="103">
        <v>0</v>
      </c>
      <c r="J3" s="103">
        <v>0</v>
      </c>
      <c r="K3" s="103">
        <v>0</v>
      </c>
      <c r="L3" s="103">
        <v>0</v>
      </c>
      <c r="M3" s="103">
        <v>0</v>
      </c>
      <c r="N3" s="100">
        <f>SUM(B3:M3)</f>
        <v>2055776</v>
      </c>
    </row>
    <row r="4" spans="1:14" s="101" customFormat="1" ht="21.75" customHeight="1">
      <c r="A4" s="98" t="s">
        <v>142</v>
      </c>
      <c r="B4" s="99">
        <f>'บริหารทั่วไป-ปลัด'!E27</f>
        <v>3001637</v>
      </c>
      <c r="C4" s="99">
        <f>'บริหารทั่วไป-คลัง'!E18</f>
        <v>859868</v>
      </c>
      <c r="D4" s="103">
        <v>0</v>
      </c>
      <c r="E4" s="103">
        <f>แผนงานศึกษา!E14</f>
        <v>602750</v>
      </c>
      <c r="F4" s="103">
        <v>0</v>
      </c>
      <c r="G4" s="103">
        <v>0</v>
      </c>
      <c r="H4" s="103">
        <v>0</v>
      </c>
      <c r="I4" s="103">
        <f>เคหะชุมชน!E16</f>
        <v>774349</v>
      </c>
      <c r="J4" s="103">
        <v>0</v>
      </c>
      <c r="K4" s="103">
        <v>0</v>
      </c>
      <c r="L4" s="103">
        <v>0</v>
      </c>
      <c r="M4" s="103">
        <v>0</v>
      </c>
      <c r="N4" s="100">
        <f>SUM(B4:M4)</f>
        <v>5238604</v>
      </c>
    </row>
    <row r="5" spans="1:14" s="101" customFormat="1" ht="21.75" customHeight="1">
      <c r="A5" s="98" t="s">
        <v>143</v>
      </c>
      <c r="B5" s="99">
        <f>'บริหารทั่วไป-ปลัด'!E37</f>
        <v>32137</v>
      </c>
      <c r="C5" s="99">
        <f>'บริหารทั่วไป-คลัง'!E23</f>
        <v>5513.5</v>
      </c>
      <c r="D5" s="103">
        <f>รักษาความสงบ!E11</f>
        <v>0</v>
      </c>
      <c r="E5" s="105">
        <f>แผนงานศึกษา!E19</f>
        <v>4290</v>
      </c>
      <c r="F5" s="103">
        <v>0</v>
      </c>
      <c r="G5" s="103">
        <v>0</v>
      </c>
      <c r="H5" s="103">
        <v>0</v>
      </c>
      <c r="I5" s="103">
        <f>เคหะชุมชน!E21</f>
        <v>12600</v>
      </c>
      <c r="J5" s="103">
        <v>0</v>
      </c>
      <c r="K5" s="103">
        <v>0</v>
      </c>
      <c r="L5" s="103">
        <v>0</v>
      </c>
      <c r="M5" s="103">
        <v>0</v>
      </c>
      <c r="N5" s="100">
        <f>SUM(B5:M5)</f>
        <v>54540.5</v>
      </c>
    </row>
    <row r="6" spans="1:14" s="101" customFormat="1" ht="21.75" customHeight="1">
      <c r="A6" s="98" t="s">
        <v>159</v>
      </c>
      <c r="B6" s="99">
        <f>'บริหารทั่วไป-ปลัด'!E53</f>
        <v>512943</v>
      </c>
      <c r="C6" s="99">
        <f>'บริหารทั่วไป-คลัง'!E39</f>
        <v>22624</v>
      </c>
      <c r="D6" s="103">
        <f>รักษาความสงบ!E16</f>
        <v>0</v>
      </c>
      <c r="E6" s="99">
        <f>แผนงานศึกษา!E33</f>
        <v>25080</v>
      </c>
      <c r="F6" s="103">
        <f>งานก่อนวัยเรียน!E14</f>
        <v>238115</v>
      </c>
      <c r="G6" s="103">
        <f>สาธารณสุข!E17</f>
        <v>0</v>
      </c>
      <c r="H6" s="99">
        <f>สังคมสงเคราะห์!E10</f>
        <v>0</v>
      </c>
      <c r="I6" s="103">
        <f>เคหะชุมชน!E40</f>
        <v>194215.83000000002</v>
      </c>
      <c r="J6" s="103">
        <f>เข้มแข็ง!E24</f>
        <v>107064</v>
      </c>
      <c r="K6" s="103">
        <f>กีฬา!E15</f>
        <v>108615</v>
      </c>
      <c r="L6" s="103">
        <f>วัฒนธรรมท้องถิ่น!E17</f>
        <v>133516</v>
      </c>
      <c r="M6" s="103">
        <f>การเกษตร!E10</f>
        <v>0</v>
      </c>
      <c r="N6" s="100">
        <f>SUM(B6:M6)</f>
        <v>1342172.83</v>
      </c>
    </row>
    <row r="7" spans="1:14" s="101" customFormat="1" ht="21.75" customHeight="1">
      <c r="A7" s="98" t="s">
        <v>144</v>
      </c>
      <c r="B7" s="99">
        <f>'บริหารทั่วไป-ปลัด'!E69</f>
        <v>242854.06</v>
      </c>
      <c r="C7" s="99">
        <f>'บริหารทั่วไป-คลัง'!E44</f>
        <v>34268</v>
      </c>
      <c r="D7" s="104">
        <f>รักษาความสงบ!E19</f>
        <v>23838</v>
      </c>
      <c r="E7" s="99">
        <f>แผนงานศึกษา!E44</f>
        <v>30005.12</v>
      </c>
      <c r="F7" s="103">
        <f>งานก่อนวัยเรียน!E17</f>
        <v>595908.04</v>
      </c>
      <c r="G7" s="103">
        <f>สาธารณสุข!E21</f>
        <v>70558</v>
      </c>
      <c r="H7" s="105">
        <v>0</v>
      </c>
      <c r="I7" s="103">
        <f>เคหะชุมชน!E49</f>
        <v>188647.5</v>
      </c>
      <c r="J7" s="103">
        <v>0</v>
      </c>
      <c r="K7" s="103">
        <f>กีฬา!E18</f>
        <v>0</v>
      </c>
      <c r="L7" s="103">
        <v>0</v>
      </c>
      <c r="M7" s="103">
        <f>การเกษตร!E13</f>
        <v>0</v>
      </c>
      <c r="N7" s="100">
        <f>SUM(B7:M7)</f>
        <v>1186078.72</v>
      </c>
    </row>
    <row r="8" spans="1:14" s="101" customFormat="1" ht="21.75" customHeight="1">
      <c r="A8" s="98" t="s">
        <v>145</v>
      </c>
      <c r="B8" s="99">
        <f>'บริหารทั่วไป-ปลัด'!E76</f>
        <v>231207.41999999998</v>
      </c>
      <c r="C8" s="99">
        <f>'บริหารทั่วไป-คลัง'!E47</f>
        <v>5123</v>
      </c>
      <c r="D8" s="104">
        <v>0</v>
      </c>
      <c r="E8" s="99">
        <f>แผนงานศึกษา!E48</f>
        <v>32074.55</v>
      </c>
      <c r="F8" s="103">
        <v>0</v>
      </c>
      <c r="G8" s="103">
        <v>0</v>
      </c>
      <c r="H8" s="105">
        <v>0</v>
      </c>
      <c r="I8" s="103">
        <f>เคหะชุมชน!E58</f>
        <v>0</v>
      </c>
      <c r="J8" s="103">
        <v>0</v>
      </c>
      <c r="K8" s="103">
        <v>0</v>
      </c>
      <c r="L8" s="103">
        <v>0</v>
      </c>
      <c r="M8" s="103">
        <v>0</v>
      </c>
      <c r="N8" s="100">
        <f aca="true" t="shared" si="0" ref="N8:N14">SUM(B8:M8)</f>
        <v>268404.97</v>
      </c>
    </row>
    <row r="9" spans="1:14" s="101" customFormat="1" ht="21.75" customHeight="1">
      <c r="A9" s="98" t="s">
        <v>165</v>
      </c>
      <c r="B9" s="99">
        <f>'บริหารทั่วไป-ปลัด'!E82</f>
        <v>20000</v>
      </c>
      <c r="C9" s="104">
        <v>0</v>
      </c>
      <c r="D9" s="104">
        <v>0</v>
      </c>
      <c r="E9" s="99">
        <f>แผนงานศึกษา!E61</f>
        <v>1518000</v>
      </c>
      <c r="F9" s="103">
        <v>0</v>
      </c>
      <c r="G9" s="103">
        <v>0</v>
      </c>
      <c r="H9" s="105">
        <v>0</v>
      </c>
      <c r="I9" s="103">
        <v>0</v>
      </c>
      <c r="J9" s="103">
        <v>0</v>
      </c>
      <c r="K9" s="103">
        <v>0</v>
      </c>
      <c r="L9" s="103">
        <f>วัฒนธรรมท้องถิ่น!E23</f>
        <v>10000</v>
      </c>
      <c r="M9" s="103">
        <v>0</v>
      </c>
      <c r="N9" s="100">
        <f t="shared" si="0"/>
        <v>1548000</v>
      </c>
    </row>
    <row r="10" spans="1:14" s="101" customFormat="1" ht="21.75" customHeight="1">
      <c r="A10" s="98" t="s">
        <v>147</v>
      </c>
      <c r="B10" s="99">
        <f>'บริหารทั่วไป-ปลัด'!E96</f>
        <v>214578.57</v>
      </c>
      <c r="C10" s="105">
        <f>'บริหารทั่วไป-คลัง'!E52</f>
        <v>0</v>
      </c>
      <c r="D10" s="104">
        <v>0</v>
      </c>
      <c r="E10" s="99">
        <f>แผนงานศึกษา!E66</f>
        <v>0</v>
      </c>
      <c r="F10" s="103">
        <v>0</v>
      </c>
      <c r="G10" s="103">
        <v>0</v>
      </c>
      <c r="H10" s="105">
        <v>0</v>
      </c>
      <c r="I10" s="103">
        <f>เคหะชุมชน!E66</f>
        <v>0</v>
      </c>
      <c r="J10" s="103">
        <v>0</v>
      </c>
      <c r="K10" s="103">
        <v>0</v>
      </c>
      <c r="L10" s="103">
        <v>0</v>
      </c>
      <c r="M10" s="103">
        <v>0</v>
      </c>
      <c r="N10" s="100">
        <f t="shared" si="0"/>
        <v>214578.57</v>
      </c>
    </row>
    <row r="11" spans="1:14" s="101" customFormat="1" ht="21.75" customHeight="1">
      <c r="A11" s="98" t="s">
        <v>157</v>
      </c>
      <c r="B11" s="103">
        <f>'บริหารทั่วไป-ปลัด'!E102</f>
        <v>0</v>
      </c>
      <c r="C11" s="104">
        <v>0</v>
      </c>
      <c r="D11" s="104">
        <v>0</v>
      </c>
      <c r="E11" s="105">
        <v>0</v>
      </c>
      <c r="F11" s="103">
        <v>0</v>
      </c>
      <c r="G11" s="103">
        <v>0</v>
      </c>
      <c r="H11" s="105">
        <v>0</v>
      </c>
      <c r="I11" s="103">
        <f>เคหะชุมชน!E89</f>
        <v>694500</v>
      </c>
      <c r="J11" s="103">
        <v>0</v>
      </c>
      <c r="K11" s="103">
        <v>0</v>
      </c>
      <c r="L11" s="103">
        <v>0</v>
      </c>
      <c r="M11" s="103">
        <v>0</v>
      </c>
      <c r="N11" s="100">
        <f t="shared" si="0"/>
        <v>694500</v>
      </c>
    </row>
    <row r="12" spans="1:14" s="101" customFormat="1" ht="21.75" customHeight="1">
      <c r="A12" s="98" t="s">
        <v>158</v>
      </c>
      <c r="B12" s="103">
        <v>0</v>
      </c>
      <c r="C12" s="104">
        <v>0</v>
      </c>
      <c r="D12" s="104">
        <v>0</v>
      </c>
      <c r="E12" s="105">
        <f>แผนงานศึกษา!E71</f>
        <v>0</v>
      </c>
      <c r="F12" s="103">
        <v>0</v>
      </c>
      <c r="G12" s="103">
        <v>0</v>
      </c>
      <c r="H12" s="105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16">
        <f t="shared" si="0"/>
        <v>0</v>
      </c>
    </row>
    <row r="13" spans="1:14" s="101" customFormat="1" ht="21.75" customHeight="1">
      <c r="A13" s="98" t="s">
        <v>146</v>
      </c>
      <c r="B13" s="103">
        <v>0</v>
      </c>
      <c r="C13" s="104">
        <v>0</v>
      </c>
      <c r="D13" s="104">
        <v>0</v>
      </c>
      <c r="E13" s="105">
        <v>0</v>
      </c>
      <c r="F13" s="103">
        <v>0</v>
      </c>
      <c r="G13" s="103">
        <v>0</v>
      </c>
      <c r="H13" s="105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16">
        <f t="shared" si="0"/>
        <v>0</v>
      </c>
    </row>
    <row r="14" spans="1:14" s="101" customFormat="1" ht="21.75" customHeight="1">
      <c r="A14" s="98" t="s">
        <v>140</v>
      </c>
      <c r="B14" s="99">
        <f>งบกลาง!E25</f>
        <v>486489.2</v>
      </c>
      <c r="C14" s="104">
        <v>0</v>
      </c>
      <c r="D14" s="104">
        <v>0</v>
      </c>
      <c r="E14" s="105">
        <v>0</v>
      </c>
      <c r="F14" s="103">
        <v>0</v>
      </c>
      <c r="G14" s="103">
        <v>0</v>
      </c>
      <c r="H14" s="105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0">
        <f t="shared" si="0"/>
        <v>486489.2</v>
      </c>
    </row>
    <row r="15" spans="1:14" s="33" customFormat="1" ht="21.75" customHeight="1">
      <c r="A15" s="96" t="s">
        <v>139</v>
      </c>
      <c r="B15" s="100">
        <f aca="true" t="shared" si="1" ref="B15:L15">SUM(B3:B14)</f>
        <v>6797622.25</v>
      </c>
      <c r="C15" s="118">
        <f t="shared" si="1"/>
        <v>927396.5</v>
      </c>
      <c r="D15" s="118">
        <f t="shared" si="1"/>
        <v>23838</v>
      </c>
      <c r="E15" s="100">
        <f t="shared" si="1"/>
        <v>2212199.67</v>
      </c>
      <c r="F15" s="118">
        <f t="shared" si="1"/>
        <v>834023.04</v>
      </c>
      <c r="G15" s="100">
        <f t="shared" si="1"/>
        <v>70558</v>
      </c>
      <c r="H15" s="100">
        <f t="shared" si="1"/>
        <v>0</v>
      </c>
      <c r="I15" s="100">
        <f t="shared" si="1"/>
        <v>1864312.33</v>
      </c>
      <c r="J15" s="100">
        <f t="shared" si="1"/>
        <v>107064</v>
      </c>
      <c r="K15" s="100">
        <f t="shared" si="1"/>
        <v>108615</v>
      </c>
      <c r="L15" s="100">
        <f t="shared" si="1"/>
        <v>143516</v>
      </c>
      <c r="M15" s="116">
        <v>0</v>
      </c>
      <c r="N15" s="100">
        <f>SUM(B15:M15)</f>
        <v>13089144.790000001</v>
      </c>
    </row>
  </sheetData>
  <sheetProtection/>
  <mergeCells count="1">
    <mergeCell ref="A1:N1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view="pageBreakPreview" zoomScaleSheetLayoutView="100" zoomScalePageLayoutView="0" workbookViewId="0" topLeftCell="A1">
      <selection activeCell="A4" sqref="A4:A6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3.00390625" style="10" customWidth="1"/>
    <col min="4" max="4" width="14.7109375" style="10" customWidth="1"/>
    <col min="5" max="5" width="14.421875" style="10" customWidth="1"/>
    <col min="6" max="6" width="14.140625" style="12" customWidth="1"/>
    <col min="7" max="7" width="14.7109375" style="10" customWidth="1"/>
    <col min="8" max="8" width="35.140625" style="35" customWidth="1"/>
    <col min="9" max="16384" width="9.140625" style="10" customWidth="1"/>
  </cols>
  <sheetData>
    <row r="1" spans="1:8" ht="19.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18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19.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17.25" customHeight="1">
      <c r="A5" s="131"/>
      <c r="B5" s="128"/>
      <c r="C5" s="128"/>
      <c r="D5" s="131"/>
      <c r="E5" s="131" t="s">
        <v>259</v>
      </c>
      <c r="F5" s="128"/>
      <c r="G5" s="131"/>
      <c r="H5" s="128"/>
    </row>
    <row r="6" spans="1:8" s="12" customFormat="1" ht="21" customHeight="1">
      <c r="A6" s="132"/>
      <c r="B6" s="129"/>
      <c r="C6" s="129"/>
      <c r="D6" s="132"/>
      <c r="E6" s="132"/>
      <c r="F6" s="129"/>
      <c r="G6" s="132"/>
      <c r="H6" s="129"/>
    </row>
    <row r="7" spans="1:8" s="12" customFormat="1" ht="21.75" customHeight="1">
      <c r="A7" s="1"/>
      <c r="B7" s="46" t="s">
        <v>104</v>
      </c>
      <c r="C7" s="2"/>
      <c r="D7" s="78"/>
      <c r="E7" s="78"/>
      <c r="F7" s="79"/>
      <c r="G7" s="1"/>
      <c r="H7" s="2"/>
    </row>
    <row r="8" spans="1:8" ht="21.75" customHeight="1">
      <c r="A8" s="3"/>
      <c r="B8" s="47" t="s">
        <v>28</v>
      </c>
      <c r="C8" s="15"/>
      <c r="D8" s="75"/>
      <c r="E8" s="75"/>
      <c r="F8" s="80"/>
      <c r="G8" s="14"/>
      <c r="H8" s="27"/>
    </row>
    <row r="9" spans="1:8" ht="21.75" customHeight="1">
      <c r="A9" s="3"/>
      <c r="B9" s="47" t="s">
        <v>29</v>
      </c>
      <c r="C9" s="15"/>
      <c r="D9" s="75"/>
      <c r="E9" s="75"/>
      <c r="F9" s="80"/>
      <c r="G9" s="14"/>
      <c r="H9" s="27"/>
    </row>
    <row r="10" spans="1:8" ht="21.75" customHeight="1">
      <c r="A10" s="3">
        <v>1</v>
      </c>
      <c r="B10" s="45" t="s">
        <v>30</v>
      </c>
      <c r="C10" s="15"/>
      <c r="D10" s="75"/>
      <c r="E10" s="75"/>
      <c r="F10" s="81"/>
      <c r="G10" s="25"/>
      <c r="H10" s="27"/>
    </row>
    <row r="11" spans="1:8" ht="21.75" customHeight="1">
      <c r="A11" s="3"/>
      <c r="B11" s="45" t="s">
        <v>31</v>
      </c>
      <c r="C11" s="15"/>
      <c r="D11" s="75">
        <v>514080</v>
      </c>
      <c r="E11" s="75">
        <v>383690</v>
      </c>
      <c r="F11" s="75">
        <f>D11-E11</f>
        <v>130390</v>
      </c>
      <c r="G11" s="14">
        <f>F11</f>
        <v>130390</v>
      </c>
      <c r="H11" s="27"/>
    </row>
    <row r="12" spans="1:8" ht="21.75" customHeight="1">
      <c r="A12" s="3"/>
      <c r="B12" s="45" t="s">
        <v>32</v>
      </c>
      <c r="C12" s="15"/>
      <c r="D12" s="75">
        <v>42120</v>
      </c>
      <c r="E12" s="75">
        <v>31443</v>
      </c>
      <c r="F12" s="75">
        <f>D12-E12</f>
        <v>10677</v>
      </c>
      <c r="G12" s="14">
        <f>F12</f>
        <v>10677</v>
      </c>
      <c r="H12" s="27"/>
    </row>
    <row r="13" spans="1:8" ht="21.75" customHeight="1">
      <c r="A13" s="3"/>
      <c r="B13" s="45" t="s">
        <v>33</v>
      </c>
      <c r="C13" s="15"/>
      <c r="D13" s="75">
        <v>42120</v>
      </c>
      <c r="E13" s="75">
        <v>31443</v>
      </c>
      <c r="F13" s="75">
        <f>D13-E13</f>
        <v>10677</v>
      </c>
      <c r="G13" s="14">
        <f>F13</f>
        <v>10677</v>
      </c>
      <c r="H13" s="27"/>
    </row>
    <row r="14" spans="1:8" ht="21.75" customHeight="1">
      <c r="A14" s="3"/>
      <c r="B14" s="45" t="s">
        <v>34</v>
      </c>
      <c r="C14" s="15"/>
      <c r="D14" s="75"/>
      <c r="E14" s="82"/>
      <c r="F14" s="75"/>
      <c r="G14" s="14"/>
      <c r="H14" s="27"/>
    </row>
    <row r="15" spans="1:8" ht="21.75" customHeight="1">
      <c r="A15" s="3"/>
      <c r="B15" s="45"/>
      <c r="C15" s="15" t="s">
        <v>35</v>
      </c>
      <c r="D15" s="75">
        <v>86400</v>
      </c>
      <c r="E15" s="82">
        <v>64800</v>
      </c>
      <c r="F15" s="75">
        <f>+D15-E15</f>
        <v>21600</v>
      </c>
      <c r="G15" s="14">
        <f>F15</f>
        <v>21600</v>
      </c>
      <c r="H15" s="27"/>
    </row>
    <row r="16" spans="1:8" s="12" customFormat="1" ht="21.75" customHeight="1">
      <c r="A16" s="3"/>
      <c r="B16" s="45" t="s">
        <v>163</v>
      </c>
      <c r="C16" s="16"/>
      <c r="D16" s="80"/>
      <c r="E16" s="80"/>
      <c r="F16" s="75"/>
      <c r="G16" s="14"/>
      <c r="H16" s="67"/>
    </row>
    <row r="17" spans="1:8" ht="21.75" customHeight="1">
      <c r="A17" s="3"/>
      <c r="B17" s="45"/>
      <c r="C17" s="15" t="s">
        <v>166</v>
      </c>
      <c r="D17" s="75">
        <v>2059200</v>
      </c>
      <c r="E17" s="75">
        <v>1544400</v>
      </c>
      <c r="F17" s="75">
        <f>+D17-E17</f>
        <v>514800</v>
      </c>
      <c r="G17" s="14">
        <f>F17</f>
        <v>514800</v>
      </c>
      <c r="H17" s="27"/>
    </row>
    <row r="18" spans="1:8" s="12" customFormat="1" ht="21.75" customHeight="1" thickBot="1">
      <c r="A18" s="130" t="s">
        <v>14</v>
      </c>
      <c r="B18" s="130"/>
      <c r="C18" s="130"/>
      <c r="D18" s="83">
        <f>SUM(D12:D17)</f>
        <v>2229840</v>
      </c>
      <c r="E18" s="83">
        <f>SUM(E11:E17)</f>
        <v>2055776</v>
      </c>
      <c r="F18" s="83">
        <f>SUM(F14:F17)</f>
        <v>536400</v>
      </c>
      <c r="G18" s="6">
        <f>F18</f>
        <v>536400</v>
      </c>
      <c r="H18" s="49"/>
    </row>
    <row r="19" spans="1:8" ht="21.75" customHeight="1" thickTop="1">
      <c r="A19" s="3">
        <v>2</v>
      </c>
      <c r="B19" s="45" t="s">
        <v>36</v>
      </c>
      <c r="C19" s="15"/>
      <c r="D19" s="75"/>
      <c r="E19" s="75"/>
      <c r="F19" s="80"/>
      <c r="G19" s="14"/>
      <c r="H19" s="30"/>
    </row>
    <row r="20" spans="1:8" ht="21.75" customHeight="1">
      <c r="A20" s="3"/>
      <c r="B20" s="50"/>
      <c r="C20" s="15" t="s">
        <v>37</v>
      </c>
      <c r="D20" s="75">
        <f>2730000-40000</f>
        <v>2690000</v>
      </c>
      <c r="E20" s="75">
        <v>1648320</v>
      </c>
      <c r="F20" s="75">
        <f aca="true" t="shared" si="0" ref="F20:F26">+D20-E20</f>
        <v>1041680</v>
      </c>
      <c r="G20" s="115">
        <f>F20</f>
        <v>1041680</v>
      </c>
      <c r="H20" s="27"/>
    </row>
    <row r="21" spans="1:8" ht="21.75" customHeight="1">
      <c r="A21" s="3"/>
      <c r="B21" s="50"/>
      <c r="C21" s="15" t="s">
        <v>38</v>
      </c>
      <c r="D21" s="75">
        <v>120000</v>
      </c>
      <c r="E21" s="75">
        <v>38820</v>
      </c>
      <c r="F21" s="75">
        <f t="shared" si="0"/>
        <v>81180</v>
      </c>
      <c r="G21" s="115">
        <f aca="true" t="shared" si="1" ref="G21:G26">F21</f>
        <v>81180</v>
      </c>
      <c r="H21" s="27"/>
    </row>
    <row r="22" spans="1:8" ht="21.75" customHeight="1">
      <c r="A22" s="3"/>
      <c r="B22" s="50"/>
      <c r="C22" s="15" t="s">
        <v>39</v>
      </c>
      <c r="D22" s="75">
        <f>151200+40000</f>
        <v>191200</v>
      </c>
      <c r="E22" s="75">
        <v>130800</v>
      </c>
      <c r="F22" s="75">
        <f t="shared" si="0"/>
        <v>60400</v>
      </c>
      <c r="G22" s="115">
        <f t="shared" si="1"/>
        <v>60400</v>
      </c>
      <c r="H22" s="27"/>
    </row>
    <row r="23" spans="1:8" ht="21.75" customHeight="1">
      <c r="A23" s="3"/>
      <c r="B23" s="50"/>
      <c r="C23" s="15" t="s">
        <v>40</v>
      </c>
      <c r="D23" s="75">
        <v>370000</v>
      </c>
      <c r="E23" s="75">
        <v>257580</v>
      </c>
      <c r="F23" s="75">
        <f t="shared" si="0"/>
        <v>112420</v>
      </c>
      <c r="G23" s="115">
        <f t="shared" si="1"/>
        <v>112420</v>
      </c>
      <c r="H23" s="27"/>
    </row>
    <row r="24" spans="1:8" ht="21.75" customHeight="1">
      <c r="A24" s="3"/>
      <c r="B24" s="50"/>
      <c r="C24" s="15" t="s">
        <v>41</v>
      </c>
      <c r="D24" s="75">
        <v>30000</v>
      </c>
      <c r="E24" s="82">
        <v>7185</v>
      </c>
      <c r="F24" s="75">
        <f t="shared" si="0"/>
        <v>22815</v>
      </c>
      <c r="G24" s="115">
        <f t="shared" si="1"/>
        <v>22815</v>
      </c>
      <c r="H24" s="27"/>
    </row>
    <row r="25" spans="1:8" ht="21.75" customHeight="1">
      <c r="A25" s="3"/>
      <c r="B25" s="50"/>
      <c r="C25" s="15" t="s">
        <v>42</v>
      </c>
      <c r="D25" s="75">
        <f>1510000-40000</f>
        <v>1470000</v>
      </c>
      <c r="E25" s="75">
        <v>831446</v>
      </c>
      <c r="F25" s="75">
        <f t="shared" si="0"/>
        <v>638554</v>
      </c>
      <c r="G25" s="115">
        <f t="shared" si="1"/>
        <v>638554</v>
      </c>
      <c r="H25" s="27"/>
    </row>
    <row r="26" spans="1:8" ht="21.75" customHeight="1">
      <c r="A26" s="3"/>
      <c r="B26" s="50"/>
      <c r="C26" s="15" t="s">
        <v>43</v>
      </c>
      <c r="D26" s="75">
        <f>80000+40000</f>
        <v>120000</v>
      </c>
      <c r="E26" s="82">
        <v>87486</v>
      </c>
      <c r="F26" s="75">
        <f t="shared" si="0"/>
        <v>32514</v>
      </c>
      <c r="G26" s="115">
        <f t="shared" si="1"/>
        <v>32514</v>
      </c>
      <c r="H26" s="27"/>
    </row>
    <row r="27" spans="1:8" s="12" customFormat="1" ht="21.75" customHeight="1" thickBot="1">
      <c r="A27" s="130" t="s">
        <v>14</v>
      </c>
      <c r="B27" s="130"/>
      <c r="C27" s="130"/>
      <c r="D27" s="83">
        <f>SUM(D20:D26)</f>
        <v>4991200</v>
      </c>
      <c r="E27" s="83">
        <f>SUM(E20:E26)</f>
        <v>3001637</v>
      </c>
      <c r="F27" s="83">
        <f>SUM(F20:F26)</f>
        <v>1989563</v>
      </c>
      <c r="G27" s="6">
        <f>F27</f>
        <v>1989563</v>
      </c>
      <c r="H27" s="49"/>
    </row>
    <row r="28" spans="1:8" ht="21.75" customHeight="1" thickTop="1">
      <c r="A28" s="138" t="s">
        <v>7</v>
      </c>
      <c r="B28" s="138"/>
      <c r="C28" s="138"/>
      <c r="D28" s="138"/>
      <c r="E28" s="138"/>
      <c r="F28" s="138"/>
      <c r="G28" s="138"/>
      <c r="H28" s="138"/>
    </row>
    <row r="29" spans="1:8" s="12" customFormat="1" ht="21.75" customHeight="1">
      <c r="A29" s="137" t="s">
        <v>11</v>
      </c>
      <c r="B29" s="127" t="s">
        <v>3</v>
      </c>
      <c r="C29" s="127" t="s">
        <v>4</v>
      </c>
      <c r="D29" s="137" t="s">
        <v>10</v>
      </c>
      <c r="E29" s="1" t="s">
        <v>5</v>
      </c>
      <c r="F29" s="127" t="s">
        <v>6</v>
      </c>
      <c r="G29" s="137" t="s">
        <v>12</v>
      </c>
      <c r="H29" s="127" t="s">
        <v>1</v>
      </c>
    </row>
    <row r="30" spans="1:8" s="12" customFormat="1" ht="21.75" customHeight="1">
      <c r="A30" s="131"/>
      <c r="B30" s="128"/>
      <c r="C30" s="128"/>
      <c r="D30" s="131"/>
      <c r="E30" s="131" t="str">
        <f>E5</f>
        <v>1 ต.ค. 58 ถึง 30 มิ.ย. 59</v>
      </c>
      <c r="F30" s="128"/>
      <c r="G30" s="131"/>
      <c r="H30" s="128"/>
    </row>
    <row r="31" spans="1:8" s="12" customFormat="1" ht="17.25" customHeight="1" thickBot="1">
      <c r="A31" s="132"/>
      <c r="B31" s="129"/>
      <c r="C31" s="129"/>
      <c r="D31" s="132"/>
      <c r="E31" s="139"/>
      <c r="F31" s="129"/>
      <c r="G31" s="132"/>
      <c r="H31" s="129"/>
    </row>
    <row r="32" spans="1:8" s="18" customFormat="1" ht="18.75" customHeight="1" thickTop="1">
      <c r="A32" s="55"/>
      <c r="B32" s="56" t="s">
        <v>44</v>
      </c>
      <c r="C32" s="57"/>
      <c r="D32" s="84"/>
      <c r="E32" s="85"/>
      <c r="F32" s="86"/>
      <c r="G32" s="84"/>
      <c r="H32" s="42"/>
    </row>
    <row r="33" spans="1:8" ht="21.75" customHeight="1">
      <c r="A33" s="3">
        <v>1</v>
      </c>
      <c r="B33" s="45" t="s">
        <v>79</v>
      </c>
      <c r="C33" s="15"/>
      <c r="D33" s="75"/>
      <c r="E33" s="82"/>
      <c r="F33" s="80"/>
      <c r="G33" s="75"/>
      <c r="H33" s="27"/>
    </row>
    <row r="34" spans="1:8" ht="21.75" customHeight="1">
      <c r="A34" s="3"/>
      <c r="B34" s="50"/>
      <c r="C34" s="15" t="s">
        <v>174</v>
      </c>
      <c r="D34" s="75">
        <v>30000</v>
      </c>
      <c r="E34" s="82">
        <v>0</v>
      </c>
      <c r="F34" s="75">
        <f>SUM(D34-E34)</f>
        <v>30000</v>
      </c>
      <c r="G34" s="75">
        <f>F34</f>
        <v>30000</v>
      </c>
      <c r="H34" s="27"/>
    </row>
    <row r="35" spans="1:7" ht="21.75" customHeight="1">
      <c r="A35" s="3"/>
      <c r="B35" s="50"/>
      <c r="C35" s="15" t="s">
        <v>45</v>
      </c>
      <c r="D35" s="75">
        <v>50000</v>
      </c>
      <c r="E35" s="75">
        <v>32137</v>
      </c>
      <c r="F35" s="75">
        <f>+D35-E35</f>
        <v>17863</v>
      </c>
      <c r="G35" s="75">
        <f>F35</f>
        <v>17863</v>
      </c>
    </row>
    <row r="36" spans="1:8" ht="21.75" customHeight="1">
      <c r="A36" s="3"/>
      <c r="B36" s="50"/>
      <c r="C36" s="15" t="s">
        <v>46</v>
      </c>
      <c r="D36" s="75">
        <v>500000</v>
      </c>
      <c r="E36" s="82">
        <v>0</v>
      </c>
      <c r="F36" s="75">
        <f>+D36-E36</f>
        <v>500000</v>
      </c>
      <c r="G36" s="75">
        <f>F36</f>
        <v>500000</v>
      </c>
      <c r="H36" s="27"/>
    </row>
    <row r="37" spans="1:8" s="12" customFormat="1" ht="21.75" customHeight="1" thickBot="1">
      <c r="A37" s="133" t="s">
        <v>14</v>
      </c>
      <c r="B37" s="134"/>
      <c r="C37" s="135"/>
      <c r="D37" s="83">
        <f>SUM(D34:D36)</f>
        <v>580000</v>
      </c>
      <c r="E37" s="83">
        <f>SUM(E34:E36)</f>
        <v>32137</v>
      </c>
      <c r="F37" s="83">
        <f>SUM(F34:F36)</f>
        <v>547863</v>
      </c>
      <c r="G37" s="83">
        <f>F37</f>
        <v>547863</v>
      </c>
      <c r="H37" s="49"/>
    </row>
    <row r="38" spans="1:8" ht="21.75" customHeight="1" thickTop="1">
      <c r="A38" s="55">
        <v>2</v>
      </c>
      <c r="B38" s="56" t="s">
        <v>47</v>
      </c>
      <c r="C38" s="57"/>
      <c r="D38" s="84"/>
      <c r="E38" s="85"/>
      <c r="F38" s="86"/>
      <c r="G38" s="84"/>
      <c r="H38" s="42"/>
    </row>
    <row r="39" spans="1:8" ht="21.75" customHeight="1">
      <c r="A39" s="3"/>
      <c r="B39" s="45" t="s">
        <v>48</v>
      </c>
      <c r="C39" s="15"/>
      <c r="D39" s="75"/>
      <c r="E39" s="82"/>
      <c r="F39" s="80"/>
      <c r="G39" s="75"/>
      <c r="H39" s="27"/>
    </row>
    <row r="40" spans="1:8" ht="21.75" customHeight="1">
      <c r="A40" s="3"/>
      <c r="B40" s="45"/>
      <c r="C40" s="15" t="s">
        <v>49</v>
      </c>
      <c r="D40" s="75">
        <v>300000</v>
      </c>
      <c r="E40" s="75">
        <v>101690</v>
      </c>
      <c r="F40" s="75">
        <f>+D40-E40</f>
        <v>198310</v>
      </c>
      <c r="G40" s="75">
        <f>F40</f>
        <v>198310</v>
      </c>
      <c r="H40" s="27"/>
    </row>
    <row r="41" spans="1:8" ht="21.75" customHeight="1">
      <c r="A41" s="3"/>
      <c r="B41" s="45"/>
      <c r="C41" s="15" t="s">
        <v>50</v>
      </c>
      <c r="D41" s="75">
        <f>400000+15000</f>
        <v>415000</v>
      </c>
      <c r="E41" s="82">
        <v>298320</v>
      </c>
      <c r="F41" s="75">
        <f>+D41-E41</f>
        <v>116680</v>
      </c>
      <c r="G41" s="75">
        <f>F41</f>
        <v>116680</v>
      </c>
      <c r="H41" s="27"/>
    </row>
    <row r="42" spans="1:8" ht="19.5" customHeight="1">
      <c r="A42" s="3"/>
      <c r="B42" s="45"/>
      <c r="C42" s="15" t="s">
        <v>51</v>
      </c>
      <c r="D42" s="75">
        <v>7500</v>
      </c>
      <c r="E42" s="82">
        <v>0</v>
      </c>
      <c r="F42" s="70">
        <f>D42-E42</f>
        <v>7500</v>
      </c>
      <c r="G42" s="75">
        <f>F42</f>
        <v>7500</v>
      </c>
      <c r="H42" s="27"/>
    </row>
    <row r="43" spans="1:8" ht="18" customHeight="1">
      <c r="A43" s="3"/>
      <c r="B43" s="45" t="s">
        <v>52</v>
      </c>
      <c r="C43" s="15"/>
      <c r="D43" s="75"/>
      <c r="E43" s="82"/>
      <c r="F43" s="75"/>
      <c r="G43" s="75"/>
      <c r="H43" s="27"/>
    </row>
    <row r="44" spans="1:8" ht="21.75" customHeight="1">
      <c r="A44" s="3"/>
      <c r="B44" s="45"/>
      <c r="C44" s="15" t="s">
        <v>53</v>
      </c>
      <c r="D44" s="75">
        <v>20000</v>
      </c>
      <c r="E44" s="82">
        <v>0</v>
      </c>
      <c r="F44" s="75">
        <f>+D44-E44</f>
        <v>20000</v>
      </c>
      <c r="G44" s="75">
        <f>F44</f>
        <v>20000</v>
      </c>
      <c r="H44" s="27"/>
    </row>
    <row r="45" spans="1:8" ht="21.75" customHeight="1">
      <c r="A45" s="3"/>
      <c r="B45" s="45" t="s">
        <v>54</v>
      </c>
      <c r="C45" s="15"/>
      <c r="D45" s="75"/>
      <c r="E45" s="75"/>
      <c r="F45" s="75"/>
      <c r="G45" s="75"/>
      <c r="H45" s="27"/>
    </row>
    <row r="46" spans="1:7" ht="21.75" customHeight="1">
      <c r="A46" s="3"/>
      <c r="B46" s="45"/>
      <c r="C46" s="15" t="s">
        <v>55</v>
      </c>
      <c r="D46" s="75">
        <f>100000-15000</f>
        <v>85000</v>
      </c>
      <c r="E46" s="89">
        <v>33748</v>
      </c>
      <c r="F46" s="75">
        <f>+D46-E46</f>
        <v>51252</v>
      </c>
      <c r="G46" s="75">
        <f>F46</f>
        <v>51252</v>
      </c>
    </row>
    <row r="47" spans="1:8" ht="21.75" customHeight="1">
      <c r="A47" s="3"/>
      <c r="B47" s="45"/>
      <c r="C47" s="15" t="s">
        <v>56</v>
      </c>
      <c r="D47" s="82">
        <v>500000</v>
      </c>
      <c r="E47" s="89">
        <v>0</v>
      </c>
      <c r="F47" s="75">
        <f>+D47-E47</f>
        <v>500000</v>
      </c>
      <c r="G47" s="75">
        <f>F47</f>
        <v>500000</v>
      </c>
      <c r="H47" s="31"/>
    </row>
    <row r="48" spans="1:8" ht="21.75" customHeight="1">
      <c r="A48" s="3"/>
      <c r="B48" s="45"/>
      <c r="C48" s="15" t="s">
        <v>217</v>
      </c>
      <c r="D48" s="82">
        <v>30000</v>
      </c>
      <c r="E48" s="89">
        <v>1152</v>
      </c>
      <c r="F48" s="75">
        <f>+D48-E48</f>
        <v>28848</v>
      </c>
      <c r="G48" s="75">
        <f>F48</f>
        <v>28848</v>
      </c>
      <c r="H48" s="31"/>
    </row>
    <row r="49" spans="1:8" ht="21.75" customHeight="1">
      <c r="A49" s="3"/>
      <c r="B49" s="45"/>
      <c r="C49" s="15" t="s">
        <v>218</v>
      </c>
      <c r="D49" s="82">
        <v>50000</v>
      </c>
      <c r="E49" s="89">
        <v>0</v>
      </c>
      <c r="F49" s="75">
        <f>+D49-E49</f>
        <v>50000</v>
      </c>
      <c r="G49" s="75">
        <f>F49</f>
        <v>50000</v>
      </c>
      <c r="H49" s="31"/>
    </row>
    <row r="50" spans="1:8" ht="21.75" customHeight="1">
      <c r="A50" s="3"/>
      <c r="B50" s="45"/>
      <c r="C50" s="15" t="s">
        <v>219</v>
      </c>
      <c r="D50" s="82">
        <v>300000</v>
      </c>
      <c r="E50" s="89">
        <v>70133</v>
      </c>
      <c r="F50" s="75">
        <f>+D50-E50</f>
        <v>229867</v>
      </c>
      <c r="G50" s="75">
        <f>F50</f>
        <v>229867</v>
      </c>
      <c r="H50" s="31"/>
    </row>
    <row r="51" spans="1:8" ht="21.75" customHeight="1">
      <c r="A51" s="3"/>
      <c r="B51" s="45" t="s">
        <v>57</v>
      </c>
      <c r="C51" s="15"/>
      <c r="D51" s="75"/>
      <c r="E51" s="75"/>
      <c r="F51" s="80"/>
      <c r="G51" s="75"/>
      <c r="H51" s="31"/>
    </row>
    <row r="52" spans="1:8" ht="21.75" customHeight="1">
      <c r="A52" s="4"/>
      <c r="B52" s="63"/>
      <c r="C52" s="17" t="s">
        <v>58</v>
      </c>
      <c r="D52" s="76">
        <v>50000</v>
      </c>
      <c r="E52" s="76">
        <v>7900</v>
      </c>
      <c r="F52" s="76">
        <f>+D52-E52</f>
        <v>42100</v>
      </c>
      <c r="G52" s="76">
        <f>F52</f>
        <v>42100</v>
      </c>
      <c r="H52" s="29"/>
    </row>
    <row r="53" spans="1:8" s="12" customFormat="1" ht="18.75" customHeight="1" thickBot="1">
      <c r="A53" s="133" t="s">
        <v>14</v>
      </c>
      <c r="B53" s="134"/>
      <c r="C53" s="135"/>
      <c r="D53" s="83">
        <f>SUM(D40:D52)</f>
        <v>1757500</v>
      </c>
      <c r="E53" s="83">
        <f>SUM(E40:E52)</f>
        <v>512943</v>
      </c>
      <c r="F53" s="83">
        <f>SUM(F40:F52)</f>
        <v>1244557</v>
      </c>
      <c r="G53" s="83">
        <f>F53</f>
        <v>1244557</v>
      </c>
      <c r="H53" s="49"/>
    </row>
    <row r="54" spans="1:8" s="12" customFormat="1" ht="18.75" customHeight="1" thickTop="1">
      <c r="A54" s="8"/>
      <c r="B54" s="8"/>
      <c r="C54" s="8"/>
      <c r="D54" s="95"/>
      <c r="E54" s="95"/>
      <c r="F54" s="95"/>
      <c r="G54" s="95"/>
      <c r="H54" s="51"/>
    </row>
    <row r="55" spans="1:8" s="12" customFormat="1" ht="18.75" customHeight="1">
      <c r="A55" s="8"/>
      <c r="B55" s="8"/>
      <c r="C55" s="8"/>
      <c r="D55" s="95"/>
      <c r="E55" s="95"/>
      <c r="F55" s="95"/>
      <c r="G55" s="95"/>
      <c r="H55" s="51"/>
    </row>
    <row r="56" spans="1:8" ht="21.75" customHeight="1">
      <c r="A56" s="138" t="s">
        <v>8</v>
      </c>
      <c r="B56" s="138"/>
      <c r="C56" s="138"/>
      <c r="D56" s="138"/>
      <c r="E56" s="138"/>
      <c r="F56" s="138"/>
      <c r="G56" s="138"/>
      <c r="H56" s="138"/>
    </row>
    <row r="57" spans="1:8" s="12" customFormat="1" ht="21.75" customHeight="1">
      <c r="A57" s="137" t="s">
        <v>11</v>
      </c>
      <c r="B57" s="127" t="s">
        <v>3</v>
      </c>
      <c r="C57" s="127" t="s">
        <v>4</v>
      </c>
      <c r="D57" s="137" t="s">
        <v>10</v>
      </c>
      <c r="E57" s="1" t="s">
        <v>5</v>
      </c>
      <c r="F57" s="127" t="s">
        <v>6</v>
      </c>
      <c r="G57" s="137" t="s">
        <v>12</v>
      </c>
      <c r="H57" s="2" t="s">
        <v>1</v>
      </c>
    </row>
    <row r="58" spans="1:8" s="12" customFormat="1" ht="21.75" customHeight="1">
      <c r="A58" s="131"/>
      <c r="B58" s="128"/>
      <c r="C58" s="128"/>
      <c r="D58" s="131"/>
      <c r="E58" s="131" t="str">
        <f>E5</f>
        <v>1 ต.ค. 58 ถึง 30 มิ.ย. 59</v>
      </c>
      <c r="F58" s="128"/>
      <c r="G58" s="131"/>
      <c r="H58" s="3"/>
    </row>
    <row r="59" spans="1:8" s="12" customFormat="1" ht="24.75" customHeight="1">
      <c r="A59" s="132"/>
      <c r="B59" s="129"/>
      <c r="C59" s="129"/>
      <c r="D59" s="132"/>
      <c r="E59" s="132"/>
      <c r="F59" s="129"/>
      <c r="G59" s="132"/>
      <c r="H59" s="4"/>
    </row>
    <row r="60" spans="1:8" ht="19.5" customHeight="1">
      <c r="A60" s="3">
        <v>3</v>
      </c>
      <c r="B60" s="45" t="s">
        <v>59</v>
      </c>
      <c r="C60" s="15"/>
      <c r="D60" s="75"/>
      <c r="E60" s="75"/>
      <c r="F60" s="80"/>
      <c r="G60" s="75"/>
      <c r="H60" s="31"/>
    </row>
    <row r="61" spans="1:8" ht="21.75" customHeight="1">
      <c r="A61" s="3"/>
      <c r="B61" s="50"/>
      <c r="C61" s="15" t="s">
        <v>60</v>
      </c>
      <c r="D61" s="75">
        <v>100000</v>
      </c>
      <c r="E61" s="75">
        <v>24571</v>
      </c>
      <c r="F61" s="75">
        <f>D61-E61</f>
        <v>75429</v>
      </c>
      <c r="G61" s="75">
        <f>F61</f>
        <v>75429</v>
      </c>
      <c r="H61" s="31"/>
    </row>
    <row r="62" spans="1:8" ht="21.75" customHeight="1">
      <c r="A62" s="3"/>
      <c r="B62" s="50"/>
      <c r="C62" s="15" t="s">
        <v>62</v>
      </c>
      <c r="D62" s="75">
        <f>10000+20000</f>
        <v>30000</v>
      </c>
      <c r="E62" s="75">
        <v>800</v>
      </c>
      <c r="F62" s="75">
        <f>D62-E62</f>
        <v>29200</v>
      </c>
      <c r="G62" s="75">
        <f aca="true" t="shared" si="2" ref="G62:G68">F62</f>
        <v>29200</v>
      </c>
      <c r="H62" s="27"/>
    </row>
    <row r="63" spans="1:8" ht="21.75" customHeight="1">
      <c r="A63" s="3"/>
      <c r="B63" s="50"/>
      <c r="C63" s="15" t="s">
        <v>61</v>
      </c>
      <c r="D63" s="75">
        <v>20000</v>
      </c>
      <c r="E63" s="75">
        <v>14033</v>
      </c>
      <c r="F63" s="75">
        <f>D63-E63</f>
        <v>5967</v>
      </c>
      <c r="G63" s="75">
        <f t="shared" si="2"/>
        <v>5967</v>
      </c>
      <c r="H63" s="31"/>
    </row>
    <row r="64" spans="1:8" ht="21.75" customHeight="1">
      <c r="A64" s="3"/>
      <c r="B64" s="45"/>
      <c r="C64" s="15" t="s">
        <v>63</v>
      </c>
      <c r="D64" s="75">
        <v>30000</v>
      </c>
      <c r="E64" s="75">
        <v>25400</v>
      </c>
      <c r="F64" s="75">
        <f aca="true" t="shared" si="3" ref="F64:F69">D64-E64</f>
        <v>4600</v>
      </c>
      <c r="G64" s="75">
        <f t="shared" si="2"/>
        <v>4600</v>
      </c>
      <c r="H64" s="31"/>
    </row>
    <row r="65" spans="1:8" ht="21.75" customHeight="1">
      <c r="A65" s="3"/>
      <c r="B65" s="45"/>
      <c r="C65" s="15" t="s">
        <v>64</v>
      </c>
      <c r="D65" s="75">
        <v>300000</v>
      </c>
      <c r="E65" s="75">
        <v>107100.06</v>
      </c>
      <c r="F65" s="75">
        <f t="shared" si="3"/>
        <v>192899.94</v>
      </c>
      <c r="G65" s="75">
        <f t="shared" si="2"/>
        <v>192899.94</v>
      </c>
      <c r="H65" s="31"/>
    </row>
    <row r="66" spans="1:8" ht="21.75" customHeight="1">
      <c r="A66" s="3"/>
      <c r="B66" s="45"/>
      <c r="C66" s="15" t="s">
        <v>65</v>
      </c>
      <c r="D66" s="75">
        <v>10000</v>
      </c>
      <c r="E66" s="75">
        <v>0</v>
      </c>
      <c r="F66" s="75">
        <f t="shared" si="3"/>
        <v>10000</v>
      </c>
      <c r="G66" s="75">
        <f t="shared" si="2"/>
        <v>10000</v>
      </c>
      <c r="H66" s="31"/>
    </row>
    <row r="67" spans="1:8" ht="21.75" customHeight="1">
      <c r="A67" s="3"/>
      <c r="B67" s="45"/>
      <c r="C67" s="15" t="s">
        <v>66</v>
      </c>
      <c r="D67" s="75">
        <v>100000</v>
      </c>
      <c r="E67" s="75">
        <v>70950</v>
      </c>
      <c r="F67" s="75">
        <f t="shared" si="3"/>
        <v>29050</v>
      </c>
      <c r="G67" s="75">
        <f t="shared" si="2"/>
        <v>29050</v>
      </c>
      <c r="H67" s="31"/>
    </row>
    <row r="68" spans="1:8" ht="21.75" customHeight="1">
      <c r="A68" s="3"/>
      <c r="B68" s="45"/>
      <c r="C68" s="15" t="s">
        <v>67</v>
      </c>
      <c r="D68" s="75">
        <v>40000</v>
      </c>
      <c r="E68" s="75">
        <v>0</v>
      </c>
      <c r="F68" s="75">
        <f t="shared" si="3"/>
        <v>40000</v>
      </c>
      <c r="G68" s="75">
        <f t="shared" si="2"/>
        <v>40000</v>
      </c>
      <c r="H68" s="64"/>
    </row>
    <row r="69" spans="1:8" s="12" customFormat="1" ht="21.75" customHeight="1" thickBot="1">
      <c r="A69" s="133" t="s">
        <v>14</v>
      </c>
      <c r="B69" s="134"/>
      <c r="C69" s="135"/>
      <c r="D69" s="83">
        <f>SUM(D61:D68)</f>
        <v>630000</v>
      </c>
      <c r="E69" s="83">
        <f>SUM(E61:E68)</f>
        <v>242854.06</v>
      </c>
      <c r="F69" s="83">
        <f t="shared" si="3"/>
        <v>387145.94</v>
      </c>
      <c r="G69" s="83">
        <f>F69</f>
        <v>387145.94</v>
      </c>
      <c r="H69" s="49"/>
    </row>
    <row r="70" spans="1:8" ht="21.75" customHeight="1" thickTop="1">
      <c r="A70" s="3">
        <v>4</v>
      </c>
      <c r="B70" s="45" t="s">
        <v>156</v>
      </c>
      <c r="C70" s="15"/>
      <c r="D70" s="75"/>
      <c r="E70" s="75"/>
      <c r="F70" s="80"/>
      <c r="G70" s="75"/>
      <c r="H70" s="58"/>
    </row>
    <row r="71" spans="1:8" ht="21.75" customHeight="1">
      <c r="A71" s="3"/>
      <c r="B71" s="45"/>
      <c r="C71" s="15" t="s">
        <v>68</v>
      </c>
      <c r="D71" s="75">
        <f>300000-10000</f>
        <v>290000</v>
      </c>
      <c r="E71" s="75">
        <v>167477.81</v>
      </c>
      <c r="F71" s="75">
        <f aca="true" t="shared" si="4" ref="F71:F76">D71-E71</f>
        <v>122522.19</v>
      </c>
      <c r="G71" s="75">
        <f aca="true" t="shared" si="5" ref="G71:G76">F71</f>
        <v>122522.19</v>
      </c>
      <c r="H71" s="31"/>
    </row>
    <row r="72" spans="1:8" ht="21.75" customHeight="1">
      <c r="A72" s="3"/>
      <c r="B72" s="45"/>
      <c r="C72" s="15" t="s">
        <v>69</v>
      </c>
      <c r="D72" s="75">
        <f>10000+10000</f>
        <v>20000</v>
      </c>
      <c r="E72" s="75">
        <v>9495</v>
      </c>
      <c r="F72" s="75">
        <f t="shared" si="4"/>
        <v>10505</v>
      </c>
      <c r="G72" s="75">
        <f t="shared" si="5"/>
        <v>10505</v>
      </c>
      <c r="H72" s="31"/>
    </row>
    <row r="73" spans="1:8" ht="21.75" customHeight="1">
      <c r="A73" s="3"/>
      <c r="B73" s="45"/>
      <c r="C73" s="15" t="s">
        <v>70</v>
      </c>
      <c r="D73" s="75">
        <v>30000</v>
      </c>
      <c r="E73" s="75">
        <v>11434.61</v>
      </c>
      <c r="F73" s="75">
        <f>D73-E73</f>
        <v>18565.39</v>
      </c>
      <c r="G73" s="75">
        <f t="shared" si="5"/>
        <v>18565.39</v>
      </c>
      <c r="H73" s="31"/>
    </row>
    <row r="74" spans="1:8" ht="21.75" customHeight="1">
      <c r="A74" s="3"/>
      <c r="B74" s="45"/>
      <c r="C74" s="15" t="s">
        <v>71</v>
      </c>
      <c r="D74" s="75">
        <v>10000</v>
      </c>
      <c r="E74" s="75">
        <v>0</v>
      </c>
      <c r="F74" s="75">
        <f t="shared" si="4"/>
        <v>10000</v>
      </c>
      <c r="G74" s="75">
        <f t="shared" si="5"/>
        <v>10000</v>
      </c>
      <c r="H74" s="31"/>
    </row>
    <row r="75" spans="1:8" ht="21.75" customHeight="1">
      <c r="A75" s="3"/>
      <c r="B75" s="45"/>
      <c r="C75" s="15" t="s">
        <v>72</v>
      </c>
      <c r="D75" s="75">
        <v>70000</v>
      </c>
      <c r="E75" s="75">
        <v>42800</v>
      </c>
      <c r="F75" s="75">
        <f t="shared" si="4"/>
        <v>27200</v>
      </c>
      <c r="G75" s="75">
        <f t="shared" si="5"/>
        <v>27200</v>
      </c>
      <c r="H75" s="64"/>
    </row>
    <row r="76" spans="1:8" s="12" customFormat="1" ht="21.75" customHeight="1" thickBot="1">
      <c r="A76" s="133" t="s">
        <v>14</v>
      </c>
      <c r="B76" s="134"/>
      <c r="C76" s="135"/>
      <c r="D76" s="83">
        <f>SUM(D71:D75)</f>
        <v>420000</v>
      </c>
      <c r="E76" s="83">
        <f>SUM(E71:E75)</f>
        <v>231207.41999999998</v>
      </c>
      <c r="F76" s="83">
        <f t="shared" si="4"/>
        <v>188792.58000000002</v>
      </c>
      <c r="G76" s="83">
        <f t="shared" si="5"/>
        <v>188792.58000000002</v>
      </c>
      <c r="H76" s="49"/>
    </row>
    <row r="77" spans="1:8" ht="21.75" customHeight="1" thickTop="1">
      <c r="A77" s="3"/>
      <c r="B77" s="44" t="s">
        <v>73</v>
      </c>
      <c r="C77" s="15"/>
      <c r="D77" s="75"/>
      <c r="E77" s="82"/>
      <c r="F77" s="80"/>
      <c r="G77" s="75"/>
      <c r="H77" s="31"/>
    </row>
    <row r="78" spans="1:8" ht="21.75" customHeight="1">
      <c r="A78" s="3"/>
      <c r="B78" s="45" t="s">
        <v>74</v>
      </c>
      <c r="C78" s="15"/>
      <c r="D78" s="75"/>
      <c r="E78" s="75"/>
      <c r="F78" s="80"/>
      <c r="G78" s="75"/>
      <c r="H78" s="31"/>
    </row>
    <row r="79" spans="1:8" ht="21.75" customHeight="1">
      <c r="A79" s="3">
        <v>1</v>
      </c>
      <c r="B79" s="45" t="s">
        <v>81</v>
      </c>
      <c r="C79" s="15"/>
      <c r="D79" s="75"/>
      <c r="E79" s="75"/>
      <c r="F79" s="80"/>
      <c r="G79" s="75"/>
      <c r="H79" s="31"/>
    </row>
    <row r="80" spans="1:8" ht="21.75" customHeight="1">
      <c r="A80" s="3"/>
      <c r="B80" s="45"/>
      <c r="C80" s="15" t="s">
        <v>75</v>
      </c>
      <c r="D80" s="75">
        <v>20000</v>
      </c>
      <c r="E80" s="75">
        <v>20000</v>
      </c>
      <c r="F80" s="70">
        <f>D80-E80</f>
        <v>0</v>
      </c>
      <c r="G80" s="75">
        <f>F80</f>
        <v>0</v>
      </c>
      <c r="H80" s="31"/>
    </row>
    <row r="81" spans="1:8" ht="21.75" customHeight="1">
      <c r="A81" s="4"/>
      <c r="B81" s="63"/>
      <c r="C81" s="17"/>
      <c r="D81" s="76"/>
      <c r="E81" s="76"/>
      <c r="F81" s="88"/>
      <c r="G81" s="76"/>
      <c r="H81" s="64"/>
    </row>
    <row r="82" spans="1:8" s="12" customFormat="1" ht="21.75" customHeight="1" thickBot="1">
      <c r="A82" s="133" t="s">
        <v>14</v>
      </c>
      <c r="B82" s="134"/>
      <c r="C82" s="135"/>
      <c r="D82" s="83">
        <f>SUM(D80:D81)</f>
        <v>20000</v>
      </c>
      <c r="E82" s="83">
        <f>SUM(E80:E81)</f>
        <v>20000</v>
      </c>
      <c r="F82" s="83">
        <f>D82-E82</f>
        <v>0</v>
      </c>
      <c r="G82" s="83">
        <f>F82</f>
        <v>0</v>
      </c>
      <c r="H82" s="49"/>
    </row>
    <row r="83" spans="1:8" ht="21.75" customHeight="1" thickTop="1">
      <c r="A83" s="138" t="s">
        <v>9</v>
      </c>
      <c r="B83" s="138"/>
      <c r="C83" s="138"/>
      <c r="D83" s="138"/>
      <c r="E83" s="138"/>
      <c r="F83" s="138"/>
      <c r="G83" s="138"/>
      <c r="H83" s="138"/>
    </row>
    <row r="84" spans="1:8" s="12" customFormat="1" ht="21.75" customHeight="1">
      <c r="A84" s="137" t="s">
        <v>11</v>
      </c>
      <c r="B84" s="127" t="s">
        <v>3</v>
      </c>
      <c r="C84" s="127" t="s">
        <v>4</v>
      </c>
      <c r="D84" s="137" t="s">
        <v>10</v>
      </c>
      <c r="E84" s="1" t="s">
        <v>5</v>
      </c>
      <c r="F84" s="127" t="s">
        <v>6</v>
      </c>
      <c r="G84" s="137" t="s">
        <v>12</v>
      </c>
      <c r="H84" s="127" t="s">
        <v>1</v>
      </c>
    </row>
    <row r="85" spans="1:8" s="12" customFormat="1" ht="21.75" customHeight="1">
      <c r="A85" s="131"/>
      <c r="B85" s="128"/>
      <c r="C85" s="128"/>
      <c r="D85" s="131"/>
      <c r="E85" s="131" t="str">
        <f>E5</f>
        <v>1 ต.ค. 58 ถึง 30 มิ.ย. 59</v>
      </c>
      <c r="F85" s="128"/>
      <c r="G85" s="131"/>
      <c r="H85" s="128"/>
    </row>
    <row r="86" spans="1:8" s="12" customFormat="1" ht="28.5" customHeight="1" thickBot="1">
      <c r="A86" s="132"/>
      <c r="B86" s="129"/>
      <c r="C86" s="129"/>
      <c r="D86" s="132"/>
      <c r="E86" s="139"/>
      <c r="F86" s="129"/>
      <c r="G86" s="132"/>
      <c r="H86" s="128"/>
    </row>
    <row r="87" spans="1:8" ht="21.75" customHeight="1" thickTop="1">
      <c r="A87" s="55"/>
      <c r="B87" s="56" t="s">
        <v>76</v>
      </c>
      <c r="C87" s="57"/>
      <c r="D87" s="84"/>
      <c r="E87" s="84"/>
      <c r="F87" s="86"/>
      <c r="G87" s="84"/>
      <c r="H87" s="66"/>
    </row>
    <row r="88" spans="1:8" ht="21.75" customHeight="1">
      <c r="A88" s="3">
        <v>1</v>
      </c>
      <c r="B88" s="45" t="s">
        <v>82</v>
      </c>
      <c r="C88" s="15"/>
      <c r="D88" s="75"/>
      <c r="E88" s="75"/>
      <c r="F88" s="80"/>
      <c r="G88" s="75"/>
      <c r="H88" s="31"/>
    </row>
    <row r="89" spans="1:8" ht="21.75" customHeight="1">
      <c r="A89" s="3"/>
      <c r="B89" s="45" t="s">
        <v>89</v>
      </c>
      <c r="C89" s="15"/>
      <c r="D89" s="75"/>
      <c r="E89" s="75"/>
      <c r="F89" s="80"/>
      <c r="G89" s="75"/>
      <c r="H89" s="37"/>
    </row>
    <row r="90" spans="1:8" ht="21.75" customHeight="1">
      <c r="A90" s="3"/>
      <c r="B90" s="45"/>
      <c r="C90" s="15" t="s">
        <v>220</v>
      </c>
      <c r="D90" s="75">
        <v>60000</v>
      </c>
      <c r="E90" s="75">
        <v>60000</v>
      </c>
      <c r="F90" s="75">
        <f>D90-E90</f>
        <v>0</v>
      </c>
      <c r="G90" s="75">
        <f>F90</f>
        <v>0</v>
      </c>
      <c r="H90" s="37"/>
    </row>
    <row r="91" spans="1:8" ht="21.75" customHeight="1">
      <c r="A91" s="3"/>
      <c r="B91" s="45"/>
      <c r="C91" s="15" t="s">
        <v>221</v>
      </c>
      <c r="D91" s="75">
        <v>9900</v>
      </c>
      <c r="E91" s="75">
        <v>0</v>
      </c>
      <c r="F91" s="75">
        <f>D91-E91</f>
        <v>9900</v>
      </c>
      <c r="G91" s="75">
        <f>F91</f>
        <v>9900</v>
      </c>
      <c r="H91" s="37"/>
    </row>
    <row r="92" spans="1:8" ht="21.75" customHeight="1">
      <c r="A92" s="3"/>
      <c r="B92" s="45" t="s">
        <v>181</v>
      </c>
      <c r="C92" s="15"/>
      <c r="D92" s="75"/>
      <c r="E92" s="75"/>
      <c r="F92" s="75"/>
      <c r="G92" s="75"/>
      <c r="H92" s="37"/>
    </row>
    <row r="93" spans="1:8" ht="21.75" customHeight="1">
      <c r="A93" s="3"/>
      <c r="B93" s="45"/>
      <c r="C93" s="15" t="s">
        <v>222</v>
      </c>
      <c r="D93" s="75">
        <v>52000</v>
      </c>
      <c r="E93" s="75">
        <v>0</v>
      </c>
      <c r="F93" s="75">
        <f>D93-E93</f>
        <v>52000</v>
      </c>
      <c r="G93" s="75">
        <f>F93</f>
        <v>52000</v>
      </c>
      <c r="H93" s="37"/>
    </row>
    <row r="94" spans="1:8" ht="21.75" customHeight="1">
      <c r="A94" s="3"/>
      <c r="B94" s="45" t="s">
        <v>175</v>
      </c>
      <c r="C94" s="15"/>
      <c r="D94" s="75"/>
      <c r="E94" s="75"/>
      <c r="F94" s="80"/>
      <c r="G94" s="75"/>
      <c r="H94" s="37"/>
    </row>
    <row r="95" spans="1:8" ht="21.75" customHeight="1">
      <c r="A95" s="3"/>
      <c r="B95" s="45"/>
      <c r="C95" s="15" t="s">
        <v>77</v>
      </c>
      <c r="D95" s="75">
        <v>200000</v>
      </c>
      <c r="E95" s="75">
        <v>154578.57</v>
      </c>
      <c r="F95" s="80">
        <f>D95-E95</f>
        <v>45421.42999999999</v>
      </c>
      <c r="G95" s="75">
        <f>F95</f>
        <v>45421.42999999999</v>
      </c>
      <c r="H95" s="65"/>
    </row>
    <row r="96" spans="1:8" s="12" customFormat="1" ht="21.75" customHeight="1" thickBot="1">
      <c r="A96" s="133" t="s">
        <v>14</v>
      </c>
      <c r="B96" s="134"/>
      <c r="C96" s="135"/>
      <c r="D96" s="83">
        <f>SUM(D87:D95)</f>
        <v>321900</v>
      </c>
      <c r="E96" s="83">
        <f>SUM(E87:E95)</f>
        <v>214578.57</v>
      </c>
      <c r="F96" s="83">
        <f>D96-E96</f>
        <v>107321.43</v>
      </c>
      <c r="G96" s="83">
        <f>F96</f>
        <v>107321.43</v>
      </c>
      <c r="H96" s="49"/>
    </row>
    <row r="97" spans="1:8" ht="21.75" customHeight="1" thickTop="1">
      <c r="A97" s="3">
        <v>2</v>
      </c>
      <c r="B97" s="45" t="s">
        <v>83</v>
      </c>
      <c r="C97" s="15"/>
      <c r="D97" s="75"/>
      <c r="E97" s="75"/>
      <c r="F97" s="80"/>
      <c r="G97" s="75"/>
      <c r="H97" s="37"/>
    </row>
    <row r="98" spans="1:8" ht="21.75" customHeight="1">
      <c r="A98" s="3"/>
      <c r="B98" s="45" t="s">
        <v>223</v>
      </c>
      <c r="C98" s="15"/>
      <c r="D98" s="75"/>
      <c r="E98" s="75"/>
      <c r="F98" s="80"/>
      <c r="G98" s="75"/>
      <c r="H98" s="37"/>
    </row>
    <row r="99" spans="1:8" ht="21.75" customHeight="1">
      <c r="A99" s="3"/>
      <c r="B99" s="45"/>
      <c r="C99" s="15" t="s">
        <v>224</v>
      </c>
      <c r="D99" s="75">
        <v>198000</v>
      </c>
      <c r="E99" s="75">
        <v>0</v>
      </c>
      <c r="F99" s="75">
        <f>D99-E99</f>
        <v>198000</v>
      </c>
      <c r="G99" s="75">
        <f>F99</f>
        <v>198000</v>
      </c>
      <c r="H99" s="37"/>
    </row>
    <row r="100" spans="1:8" ht="21.75" customHeight="1">
      <c r="A100" s="3"/>
      <c r="B100" s="45" t="s">
        <v>225</v>
      </c>
      <c r="C100" s="15"/>
      <c r="D100" s="75"/>
      <c r="E100" s="75"/>
      <c r="F100" s="80"/>
      <c r="G100" s="75"/>
      <c r="H100" s="37"/>
    </row>
    <row r="101" spans="1:8" ht="21.75" customHeight="1">
      <c r="A101" s="3"/>
      <c r="B101" s="45"/>
      <c r="C101" s="15" t="s">
        <v>85</v>
      </c>
      <c r="D101" s="75">
        <v>40000</v>
      </c>
      <c r="E101" s="75">
        <v>0</v>
      </c>
      <c r="F101" s="80">
        <f>D101-E101</f>
        <v>40000</v>
      </c>
      <c r="G101" s="75">
        <f>F101</f>
        <v>40000</v>
      </c>
      <c r="H101" s="37"/>
    </row>
    <row r="102" spans="1:8" s="12" customFormat="1" ht="21.75" customHeight="1" thickBot="1">
      <c r="A102" s="133" t="s">
        <v>14</v>
      </c>
      <c r="B102" s="134"/>
      <c r="C102" s="135"/>
      <c r="D102" s="83">
        <f>SUM(D99:D101)</f>
        <v>238000</v>
      </c>
      <c r="E102" s="83">
        <f>SUM(E101)</f>
        <v>0</v>
      </c>
      <c r="F102" s="83">
        <f>D102-E102</f>
        <v>238000</v>
      </c>
      <c r="G102" s="83">
        <f>F102</f>
        <v>238000</v>
      </c>
      <c r="H102" s="49"/>
    </row>
    <row r="103" spans="1:8" s="5" customFormat="1" ht="21.75" customHeight="1" thickBot="1" thickTop="1">
      <c r="A103" s="133" t="s">
        <v>0</v>
      </c>
      <c r="B103" s="134"/>
      <c r="C103" s="135"/>
      <c r="D103" s="109">
        <f>D18+D27+D37+D53+D69+D76+D82+D96+D102</f>
        <v>11188440</v>
      </c>
      <c r="E103" s="62">
        <f>E18+E27+E37+E53+E69+E76+E82+E96+E102</f>
        <v>6311133.05</v>
      </c>
      <c r="F103" s="62">
        <f>D103-E103</f>
        <v>4877306.95</v>
      </c>
      <c r="G103" s="62">
        <f>F103</f>
        <v>4877306.95</v>
      </c>
      <c r="H103" s="24"/>
    </row>
    <row r="104" spans="1:8" ht="21.75" customHeight="1" thickTop="1">
      <c r="A104" s="8"/>
      <c r="B104" s="48"/>
      <c r="C104" s="18"/>
      <c r="D104" s="18"/>
      <c r="E104" s="18"/>
      <c r="F104" s="22"/>
      <c r="G104" s="18"/>
      <c r="H104" s="32"/>
    </row>
    <row r="105" spans="1:8" ht="21.75" customHeight="1">
      <c r="A105" s="8"/>
      <c r="B105" s="48"/>
      <c r="C105" s="18"/>
      <c r="D105" s="18"/>
      <c r="E105" s="18"/>
      <c r="F105" s="22"/>
      <c r="G105" s="18"/>
      <c r="H105" s="32"/>
    </row>
    <row r="106" spans="1:8" ht="21.75" customHeight="1">
      <c r="A106" s="8"/>
      <c r="B106" s="48"/>
      <c r="C106" s="18"/>
      <c r="D106" s="18"/>
      <c r="E106" s="18"/>
      <c r="F106" s="22"/>
      <c r="G106" s="18"/>
      <c r="H106" s="32"/>
    </row>
    <row r="107" spans="1:8" ht="21.75" customHeight="1">
      <c r="A107" s="8"/>
      <c r="B107" s="48"/>
      <c r="C107" s="18"/>
      <c r="D107" s="18"/>
      <c r="E107" s="18"/>
      <c r="F107" s="22"/>
      <c r="G107" s="18"/>
      <c r="H107" s="32"/>
    </row>
    <row r="108" spans="1:8" ht="21.75" customHeight="1">
      <c r="A108" s="8"/>
      <c r="B108" s="48"/>
      <c r="C108" s="18"/>
      <c r="D108" s="18"/>
      <c r="E108" s="18"/>
      <c r="F108" s="22"/>
      <c r="G108" s="18"/>
      <c r="H108" s="32"/>
    </row>
    <row r="109" spans="1:8" ht="21.75" customHeight="1">
      <c r="A109" s="8"/>
      <c r="B109" s="48"/>
      <c r="C109" s="18"/>
      <c r="D109" s="18"/>
      <c r="E109" s="18"/>
      <c r="F109" s="22"/>
      <c r="G109" s="18"/>
      <c r="H109" s="32"/>
    </row>
    <row r="110" spans="1:8" ht="21.75" customHeight="1">
      <c r="A110" s="8"/>
      <c r="B110" s="48"/>
      <c r="C110" s="18"/>
      <c r="D110" s="18"/>
      <c r="E110" s="18"/>
      <c r="F110" s="22"/>
      <c r="G110" s="18"/>
      <c r="H110" s="32"/>
    </row>
    <row r="111" spans="1:8" ht="21.75" customHeight="1">
      <c r="A111" s="8"/>
      <c r="B111" s="48"/>
      <c r="C111" s="18"/>
      <c r="D111" s="18"/>
      <c r="E111" s="18"/>
      <c r="F111" s="22"/>
      <c r="G111" s="18"/>
      <c r="H111" s="32"/>
    </row>
    <row r="112" spans="1:8" ht="21.75" customHeight="1">
      <c r="A112" s="8"/>
      <c r="B112" s="48"/>
      <c r="C112" s="18"/>
      <c r="D112" s="18"/>
      <c r="E112" s="18"/>
      <c r="F112" s="22"/>
      <c r="G112" s="18"/>
      <c r="H112" s="32"/>
    </row>
    <row r="113" spans="1:8" ht="21.75" customHeight="1">
      <c r="A113" s="8"/>
      <c r="B113" s="48"/>
      <c r="C113" s="18"/>
      <c r="D113" s="18"/>
      <c r="E113" s="18"/>
      <c r="F113" s="22"/>
      <c r="G113" s="18"/>
      <c r="H113" s="32"/>
    </row>
    <row r="114" spans="1:8" ht="21.75" customHeight="1">
      <c r="A114" s="8"/>
      <c r="B114" s="48"/>
      <c r="C114" s="18"/>
      <c r="D114" s="18"/>
      <c r="E114" s="18"/>
      <c r="F114" s="22"/>
      <c r="G114" s="18"/>
      <c r="H114" s="32"/>
    </row>
    <row r="115" spans="1:8" ht="21.75" customHeight="1">
      <c r="A115" s="8"/>
      <c r="B115" s="48"/>
      <c r="C115" s="18"/>
      <c r="D115" s="18"/>
      <c r="E115" s="18"/>
      <c r="F115" s="22"/>
      <c r="G115" s="18"/>
      <c r="H115" s="32"/>
    </row>
    <row r="116" spans="1:8" ht="21.75" customHeight="1">
      <c r="A116" s="8"/>
      <c r="B116" s="48"/>
      <c r="C116" s="18"/>
      <c r="D116" s="18"/>
      <c r="E116" s="18"/>
      <c r="F116" s="22"/>
      <c r="G116" s="18"/>
      <c r="H116" s="32"/>
    </row>
    <row r="117" spans="1:8" ht="21.75" customHeight="1">
      <c r="A117" s="8"/>
      <c r="B117" s="48"/>
      <c r="C117" s="18"/>
      <c r="D117" s="18"/>
      <c r="E117" s="18"/>
      <c r="F117" s="22"/>
      <c r="G117" s="18"/>
      <c r="H117" s="32"/>
    </row>
    <row r="118" spans="1:8" ht="21.75" customHeight="1">
      <c r="A118" s="8"/>
      <c r="B118" s="48"/>
      <c r="C118" s="18"/>
      <c r="D118" s="18"/>
      <c r="E118" s="18"/>
      <c r="F118" s="22"/>
      <c r="G118" s="18"/>
      <c r="H118" s="32"/>
    </row>
    <row r="119" spans="1:8" ht="21.75" customHeight="1">
      <c r="A119" s="8"/>
      <c r="B119" s="48"/>
      <c r="C119" s="18"/>
      <c r="D119" s="18"/>
      <c r="E119" s="18"/>
      <c r="F119" s="22"/>
      <c r="G119" s="18"/>
      <c r="H119" s="32"/>
    </row>
    <row r="120" spans="1:8" ht="21.75" customHeight="1">
      <c r="A120" s="8"/>
      <c r="B120" s="48"/>
      <c r="C120" s="18"/>
      <c r="D120" s="18"/>
      <c r="E120" s="18"/>
      <c r="F120" s="22"/>
      <c r="G120" s="18"/>
      <c r="H120" s="32"/>
    </row>
    <row r="121" spans="1:8" ht="21.75" customHeight="1">
      <c r="A121" s="8"/>
      <c r="B121" s="48"/>
      <c r="C121" s="18"/>
      <c r="D121" s="18"/>
      <c r="E121" s="18"/>
      <c r="F121" s="22"/>
      <c r="G121" s="18"/>
      <c r="H121" s="32"/>
    </row>
    <row r="122" spans="1:8" ht="21.75" customHeight="1">
      <c r="A122" s="8"/>
      <c r="B122" s="48"/>
      <c r="C122" s="18"/>
      <c r="D122" s="18"/>
      <c r="E122" s="18"/>
      <c r="F122" s="22"/>
      <c r="G122" s="18"/>
      <c r="H122" s="32"/>
    </row>
    <row r="123" spans="1:8" ht="21.75" customHeight="1">
      <c r="A123" s="8"/>
      <c r="B123" s="48"/>
      <c r="C123" s="18"/>
      <c r="D123" s="18"/>
      <c r="E123" s="18"/>
      <c r="F123" s="22"/>
      <c r="G123" s="18"/>
      <c r="H123" s="32"/>
    </row>
    <row r="124" spans="1:8" ht="21.75" customHeight="1">
      <c r="A124" s="8"/>
      <c r="B124" s="48"/>
      <c r="C124" s="18"/>
      <c r="D124" s="18"/>
      <c r="E124" s="18"/>
      <c r="F124" s="22"/>
      <c r="G124" s="18"/>
      <c r="H124" s="32"/>
    </row>
    <row r="125" spans="1:8" ht="21.75" customHeight="1">
      <c r="A125" s="8"/>
      <c r="B125" s="48"/>
      <c r="C125" s="18"/>
      <c r="D125" s="18"/>
      <c r="E125" s="18"/>
      <c r="F125" s="22"/>
      <c r="G125" s="18"/>
      <c r="H125" s="32"/>
    </row>
    <row r="126" spans="1:8" ht="21.75" customHeight="1">
      <c r="A126" s="8"/>
      <c r="B126" s="48"/>
      <c r="C126" s="18"/>
      <c r="D126" s="18"/>
      <c r="E126" s="18"/>
      <c r="F126" s="22"/>
      <c r="G126" s="18"/>
      <c r="H126" s="32"/>
    </row>
    <row r="127" spans="1:8" ht="21.75" customHeight="1">
      <c r="A127" s="8"/>
      <c r="B127" s="48"/>
      <c r="C127" s="18"/>
      <c r="D127" s="18"/>
      <c r="E127" s="18"/>
      <c r="F127" s="22"/>
      <c r="G127" s="18"/>
      <c r="H127" s="32"/>
    </row>
    <row r="128" spans="1:8" ht="21.75" customHeight="1">
      <c r="A128" s="8"/>
      <c r="B128" s="48"/>
      <c r="C128" s="18"/>
      <c r="D128" s="18"/>
      <c r="E128" s="18"/>
      <c r="F128" s="22"/>
      <c r="G128" s="18"/>
      <c r="H128" s="32"/>
    </row>
    <row r="129" spans="1:8" ht="21.75" customHeight="1">
      <c r="A129" s="8"/>
      <c r="B129" s="48"/>
      <c r="C129" s="18"/>
      <c r="D129" s="18"/>
      <c r="E129" s="18"/>
      <c r="F129" s="22"/>
      <c r="G129" s="18"/>
      <c r="H129" s="32"/>
    </row>
    <row r="130" spans="1:8" ht="21.75" customHeight="1">
      <c r="A130" s="8"/>
      <c r="B130" s="48"/>
      <c r="C130" s="18"/>
      <c r="D130" s="18"/>
      <c r="E130" s="18"/>
      <c r="F130" s="22"/>
      <c r="G130" s="18"/>
      <c r="H130" s="32"/>
    </row>
    <row r="131" spans="1:8" ht="21.75" customHeight="1">
      <c r="A131" s="8"/>
      <c r="B131" s="48"/>
      <c r="C131" s="18"/>
      <c r="D131" s="18"/>
      <c r="E131" s="18"/>
      <c r="F131" s="22"/>
      <c r="G131" s="18"/>
      <c r="H131" s="34"/>
    </row>
    <row r="132" spans="1:8" ht="21.75" customHeight="1">
      <c r="A132" s="8"/>
      <c r="B132" s="48"/>
      <c r="C132" s="18"/>
      <c r="D132" s="18"/>
      <c r="E132" s="18"/>
      <c r="F132" s="22"/>
      <c r="G132" s="18"/>
      <c r="H132" s="34"/>
    </row>
    <row r="133" spans="1:8" ht="21.75" customHeight="1">
      <c r="A133" s="8"/>
      <c r="B133" s="48"/>
      <c r="C133" s="18"/>
      <c r="D133" s="18"/>
      <c r="E133" s="18"/>
      <c r="F133" s="22"/>
      <c r="G133" s="18"/>
      <c r="H133" s="34"/>
    </row>
    <row r="134" spans="1:8" ht="21.75" customHeight="1">
      <c r="A134" s="8"/>
      <c r="B134" s="48"/>
      <c r="C134" s="18"/>
      <c r="D134" s="18"/>
      <c r="E134" s="18"/>
      <c r="F134" s="22"/>
      <c r="G134" s="18"/>
      <c r="H134" s="34"/>
    </row>
  </sheetData>
  <sheetProtection/>
  <mergeCells count="50">
    <mergeCell ref="G57:G59"/>
    <mergeCell ref="A82:C82"/>
    <mergeCell ref="F84:F86"/>
    <mergeCell ref="G84:G86"/>
    <mergeCell ref="B84:B86"/>
    <mergeCell ref="C84:C86"/>
    <mergeCell ref="D84:D86"/>
    <mergeCell ref="E58:E59"/>
    <mergeCell ref="E85:E86"/>
    <mergeCell ref="F57:F59"/>
    <mergeCell ref="H84:H86"/>
    <mergeCell ref="A69:C69"/>
    <mergeCell ref="A76:C76"/>
    <mergeCell ref="B29:B31"/>
    <mergeCell ref="A57:A59"/>
    <mergeCell ref="A18:C18"/>
    <mergeCell ref="A56:H56"/>
    <mergeCell ref="B57:B59"/>
    <mergeCell ref="A27:C27"/>
    <mergeCell ref="A1:H1"/>
    <mergeCell ref="A2:H2"/>
    <mergeCell ref="A3:H3"/>
    <mergeCell ref="A4:A6"/>
    <mergeCell ref="B4:B6"/>
    <mergeCell ref="A96:C96"/>
    <mergeCell ref="A37:C37"/>
    <mergeCell ref="A83:H83"/>
    <mergeCell ref="A84:A86"/>
    <mergeCell ref="A53:C53"/>
    <mergeCell ref="A103:C103"/>
    <mergeCell ref="A102:C102"/>
    <mergeCell ref="C29:C31"/>
    <mergeCell ref="C57:C59"/>
    <mergeCell ref="G29:G31"/>
    <mergeCell ref="F29:F31"/>
    <mergeCell ref="A29:A31"/>
    <mergeCell ref="D57:D59"/>
    <mergeCell ref="D29:D31"/>
    <mergeCell ref="H4:H6"/>
    <mergeCell ref="G4:G6"/>
    <mergeCell ref="C4:C6"/>
    <mergeCell ref="D4:D6"/>
    <mergeCell ref="F4:F6"/>
    <mergeCell ref="A28:H28"/>
    <mergeCell ref="H29:H31"/>
    <mergeCell ref="E5:E6"/>
    <mergeCell ref="E30:E31"/>
  </mergeCells>
  <printOptions horizontalCentered="1"/>
  <pageMargins left="0.1968503937007874" right="0.1968503937007874" top="0.1968503937007874" bottom="0.1968503937007874" header="0.1968503937007874" footer="0.35433070866141736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110" zoomScaleSheetLayoutView="110" zoomScalePageLayoutView="0" workbookViewId="0" topLeftCell="A23">
      <selection activeCell="E15" sqref="E15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39.7109375" style="10" customWidth="1"/>
    <col min="4" max="4" width="14.8515625" style="10" customWidth="1"/>
    <col min="5" max="5" width="14.00390625" style="10" customWidth="1"/>
    <col min="6" max="6" width="14.57421875" style="10" customWidth="1"/>
    <col min="7" max="7" width="16.421875" style="10" customWidth="1"/>
    <col min="8" max="8" width="35.0039062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16.5" customHeight="1">
      <c r="A5" s="131"/>
      <c r="B5" s="128"/>
      <c r="C5" s="128"/>
      <c r="D5" s="131"/>
      <c r="E5" s="131" t="str">
        <f>'บริหารทั่วไป-ปลัด'!E5:E6</f>
        <v>1 ต.ค. 58 ถึง 30 มิ.ย. 59</v>
      </c>
      <c r="F5" s="128"/>
      <c r="G5" s="131"/>
      <c r="H5" s="128"/>
    </row>
    <row r="6" spans="1:8" s="12" customFormat="1" ht="18" customHeight="1">
      <c r="A6" s="132"/>
      <c r="B6" s="129"/>
      <c r="C6" s="129"/>
      <c r="D6" s="132"/>
      <c r="E6" s="132"/>
      <c r="F6" s="129"/>
      <c r="G6" s="132"/>
      <c r="H6" s="129"/>
    </row>
    <row r="7" spans="1:8" s="12" customFormat="1" ht="19.5" customHeight="1">
      <c r="A7" s="1"/>
      <c r="B7" s="46" t="s">
        <v>104</v>
      </c>
      <c r="C7" s="2"/>
      <c r="D7" s="78"/>
      <c r="E7" s="78"/>
      <c r="F7" s="79"/>
      <c r="G7" s="78"/>
      <c r="H7" s="2"/>
    </row>
    <row r="8" spans="1:8" ht="17.25" customHeight="1">
      <c r="A8" s="3"/>
      <c r="B8" s="47" t="s">
        <v>86</v>
      </c>
      <c r="C8" s="15"/>
      <c r="D8" s="75"/>
      <c r="E8" s="75"/>
      <c r="F8" s="75"/>
      <c r="G8" s="75"/>
      <c r="H8" s="27"/>
    </row>
    <row r="9" spans="1:8" ht="21.75" customHeight="1">
      <c r="A9" s="3"/>
      <c r="B9" s="47" t="s">
        <v>29</v>
      </c>
      <c r="C9" s="15"/>
      <c r="D9" s="75"/>
      <c r="E9" s="75"/>
      <c r="F9" s="75"/>
      <c r="G9" s="75"/>
      <c r="H9" s="27"/>
    </row>
    <row r="10" spans="1:8" ht="21.75" customHeight="1">
      <c r="A10" s="3">
        <v>1</v>
      </c>
      <c r="B10" s="45" t="s">
        <v>36</v>
      </c>
      <c r="C10" s="15"/>
      <c r="D10" s="75"/>
      <c r="E10" s="75"/>
      <c r="F10" s="75"/>
      <c r="G10" s="75"/>
      <c r="H10" s="30"/>
    </row>
    <row r="11" spans="1:8" ht="21.75" customHeight="1">
      <c r="A11" s="3"/>
      <c r="B11" s="50"/>
      <c r="C11" s="15" t="s">
        <v>37</v>
      </c>
      <c r="D11" s="75">
        <v>1100000</v>
      </c>
      <c r="E11" s="75">
        <v>470268</v>
      </c>
      <c r="F11" s="75">
        <f aca="true" t="shared" si="0" ref="F11:F16">+D11-E11</f>
        <v>629732</v>
      </c>
      <c r="G11" s="75">
        <f aca="true" t="shared" si="1" ref="G11:G18">F11</f>
        <v>629732</v>
      </c>
      <c r="H11" s="27"/>
    </row>
    <row r="12" spans="1:8" ht="21.75" customHeight="1">
      <c r="A12" s="3"/>
      <c r="B12" s="50"/>
      <c r="C12" s="15" t="s">
        <v>38</v>
      </c>
      <c r="D12" s="75">
        <v>40000</v>
      </c>
      <c r="E12" s="75">
        <v>0</v>
      </c>
      <c r="F12" s="75">
        <f t="shared" si="0"/>
        <v>40000</v>
      </c>
      <c r="G12" s="75">
        <f t="shared" si="1"/>
        <v>40000</v>
      </c>
      <c r="H12" s="27"/>
    </row>
    <row r="13" spans="1:8" ht="21.75" customHeight="1">
      <c r="A13" s="3"/>
      <c r="B13" s="50"/>
      <c r="C13" s="112" t="s">
        <v>190</v>
      </c>
      <c r="D13" s="75">
        <v>42000</v>
      </c>
      <c r="E13" s="75">
        <v>31500</v>
      </c>
      <c r="F13" s="75">
        <f>+D13-E13</f>
        <v>10500</v>
      </c>
      <c r="G13" s="75">
        <f t="shared" si="1"/>
        <v>10500</v>
      </c>
      <c r="H13" s="27"/>
    </row>
    <row r="14" spans="1:8" ht="21.75" customHeight="1">
      <c r="A14" s="3"/>
      <c r="B14" s="50"/>
      <c r="C14" s="15" t="s">
        <v>40</v>
      </c>
      <c r="D14" s="75">
        <v>220000</v>
      </c>
      <c r="E14" s="75">
        <v>162530</v>
      </c>
      <c r="F14" s="75">
        <f t="shared" si="0"/>
        <v>57470</v>
      </c>
      <c r="G14" s="75">
        <f t="shared" si="1"/>
        <v>57470</v>
      </c>
      <c r="H14" s="27"/>
    </row>
    <row r="15" spans="1:8" ht="21.75" customHeight="1">
      <c r="A15" s="3"/>
      <c r="B15" s="50"/>
      <c r="C15" s="15" t="s">
        <v>41</v>
      </c>
      <c r="D15" s="75">
        <v>30000</v>
      </c>
      <c r="E15" s="82">
        <v>0</v>
      </c>
      <c r="F15" s="75">
        <f t="shared" si="0"/>
        <v>30000</v>
      </c>
      <c r="G15" s="75">
        <f t="shared" si="1"/>
        <v>30000</v>
      </c>
      <c r="H15" s="27"/>
    </row>
    <row r="16" spans="1:8" ht="21.75" customHeight="1">
      <c r="A16" s="3"/>
      <c r="B16" s="50"/>
      <c r="C16" s="15" t="s">
        <v>42</v>
      </c>
      <c r="D16" s="75">
        <v>400000</v>
      </c>
      <c r="E16" s="75">
        <v>168570</v>
      </c>
      <c r="F16" s="75">
        <f t="shared" si="0"/>
        <v>231430</v>
      </c>
      <c r="G16" s="75">
        <f t="shared" si="1"/>
        <v>231430</v>
      </c>
      <c r="H16" s="27"/>
    </row>
    <row r="17" spans="1:8" ht="21.75" customHeight="1">
      <c r="A17" s="3"/>
      <c r="B17" s="50"/>
      <c r="C17" s="15" t="s">
        <v>43</v>
      </c>
      <c r="D17" s="75">
        <v>60000</v>
      </c>
      <c r="E17" s="82">
        <v>27000</v>
      </c>
      <c r="F17" s="75">
        <f>D17-E17</f>
        <v>33000</v>
      </c>
      <c r="G17" s="75">
        <f t="shared" si="1"/>
        <v>33000</v>
      </c>
      <c r="H17" s="27"/>
    </row>
    <row r="18" spans="1:8" s="12" customFormat="1" ht="18" customHeight="1" thickBot="1">
      <c r="A18" s="133" t="s">
        <v>14</v>
      </c>
      <c r="B18" s="134"/>
      <c r="C18" s="135"/>
      <c r="D18" s="83">
        <f>SUM(D11:D17)</f>
        <v>1892000</v>
      </c>
      <c r="E18" s="83">
        <f>SUM(E11:E17)</f>
        <v>859868</v>
      </c>
      <c r="F18" s="83">
        <f>SUM(F11:F17)</f>
        <v>1032132</v>
      </c>
      <c r="G18" s="83">
        <f t="shared" si="1"/>
        <v>1032132</v>
      </c>
      <c r="H18" s="49"/>
    </row>
    <row r="19" spans="1:8" s="18" customFormat="1" ht="18" customHeight="1" thickTop="1">
      <c r="A19" s="3"/>
      <c r="B19" s="45" t="s">
        <v>44</v>
      </c>
      <c r="C19" s="15"/>
      <c r="D19" s="75"/>
      <c r="E19" s="82"/>
      <c r="F19" s="75"/>
      <c r="G19" s="75"/>
      <c r="H19" s="27"/>
    </row>
    <row r="20" spans="1:8" ht="18" customHeight="1">
      <c r="A20" s="3">
        <v>1</v>
      </c>
      <c r="B20" s="45" t="s">
        <v>79</v>
      </c>
      <c r="C20" s="15"/>
      <c r="D20" s="75"/>
      <c r="E20" s="82"/>
      <c r="F20" s="75"/>
      <c r="G20" s="75"/>
      <c r="H20" s="27"/>
    </row>
    <row r="21" spans="1:8" ht="21.75" customHeight="1">
      <c r="A21" s="3"/>
      <c r="B21" s="10"/>
      <c r="C21" s="15" t="s">
        <v>45</v>
      </c>
      <c r="D21" s="75">
        <v>30000</v>
      </c>
      <c r="E21" s="75">
        <v>5513.5</v>
      </c>
      <c r="F21" s="75">
        <f>+D21-E21</f>
        <v>24486.5</v>
      </c>
      <c r="G21" s="75">
        <f>F21</f>
        <v>24486.5</v>
      </c>
      <c r="H21" s="27"/>
    </row>
    <row r="22" spans="1:8" ht="21.75" customHeight="1">
      <c r="A22" s="120"/>
      <c r="B22" s="50"/>
      <c r="C22" s="121" t="s">
        <v>226</v>
      </c>
      <c r="D22" s="75">
        <v>10000</v>
      </c>
      <c r="E22" s="75">
        <v>0</v>
      </c>
      <c r="F22" s="75">
        <f>+D22-E22</f>
        <v>10000</v>
      </c>
      <c r="G22" s="75">
        <f>F22</f>
        <v>10000</v>
      </c>
      <c r="H22" s="27"/>
    </row>
    <row r="23" spans="1:8" s="12" customFormat="1" ht="21.75" customHeight="1" thickBot="1">
      <c r="A23" s="133" t="s">
        <v>14</v>
      </c>
      <c r="B23" s="134"/>
      <c r="C23" s="135"/>
      <c r="D23" s="83">
        <f>SUM(D21:D22)</f>
        <v>40000</v>
      </c>
      <c r="E23" s="83">
        <f>SUM(E21:E22)</f>
        <v>5513.5</v>
      </c>
      <c r="F23" s="83">
        <f>SUM(F21:F22)</f>
        <v>34486.5</v>
      </c>
      <c r="G23" s="83">
        <f>F23</f>
        <v>34486.5</v>
      </c>
      <c r="H23" s="49"/>
    </row>
    <row r="24" spans="1:8" ht="17.25" customHeight="1" thickTop="1">
      <c r="A24" s="55">
        <v>2</v>
      </c>
      <c r="B24" s="56" t="s">
        <v>47</v>
      </c>
      <c r="C24" s="57"/>
      <c r="D24" s="84"/>
      <c r="E24" s="85"/>
      <c r="F24" s="84"/>
      <c r="G24" s="84"/>
      <c r="H24" s="42"/>
    </row>
    <row r="25" spans="1:8" ht="18" customHeight="1">
      <c r="A25" s="3"/>
      <c r="B25" s="45" t="s">
        <v>48</v>
      </c>
      <c r="C25" s="15"/>
      <c r="D25" s="75"/>
      <c r="E25" s="82"/>
      <c r="F25" s="75"/>
      <c r="G25" s="75"/>
      <c r="H25" s="27"/>
    </row>
    <row r="26" spans="1:8" ht="21.75" customHeight="1">
      <c r="A26" s="3"/>
      <c r="B26" s="45"/>
      <c r="C26" s="15" t="s">
        <v>87</v>
      </c>
      <c r="D26" s="75">
        <f>20000+10000</f>
        <v>30000</v>
      </c>
      <c r="E26" s="75">
        <v>19024</v>
      </c>
      <c r="F26" s="75">
        <f>+D26-E26</f>
        <v>10976</v>
      </c>
      <c r="G26" s="75">
        <f>F26</f>
        <v>10976</v>
      </c>
      <c r="H26" s="27"/>
    </row>
    <row r="27" spans="1:8" ht="21.75" customHeight="1">
      <c r="A27" s="3"/>
      <c r="B27" s="45"/>
      <c r="C27" s="15" t="s">
        <v>155</v>
      </c>
      <c r="D27" s="75">
        <f>50000-10000</f>
        <v>40000</v>
      </c>
      <c r="E27" s="82">
        <v>0</v>
      </c>
      <c r="F27" s="75">
        <f>+D27-E27</f>
        <v>40000</v>
      </c>
      <c r="G27" s="75">
        <f>F27</f>
        <v>40000</v>
      </c>
      <c r="H27" s="27"/>
    </row>
    <row r="28" spans="1:8" s="12" customFormat="1" ht="21.75" customHeight="1">
      <c r="A28" s="119"/>
      <c r="B28" s="4"/>
      <c r="C28" s="111" t="s">
        <v>176</v>
      </c>
      <c r="D28" s="122">
        <v>100000</v>
      </c>
      <c r="E28" s="87">
        <v>0</v>
      </c>
      <c r="F28" s="76">
        <f>+D28-E28</f>
        <v>100000</v>
      </c>
      <c r="G28" s="122">
        <f>F28</f>
        <v>100000</v>
      </c>
      <c r="H28" s="123"/>
    </row>
    <row r="29" spans="1:8" ht="18" customHeight="1">
      <c r="A29" s="138" t="s">
        <v>7</v>
      </c>
      <c r="B29" s="138"/>
      <c r="C29" s="138"/>
      <c r="D29" s="138"/>
      <c r="E29" s="138"/>
      <c r="F29" s="138"/>
      <c r="G29" s="138"/>
      <c r="H29" s="138"/>
    </row>
    <row r="30" spans="1:8" s="12" customFormat="1" ht="21.75" customHeight="1">
      <c r="A30" s="137" t="s">
        <v>11</v>
      </c>
      <c r="B30" s="127" t="s">
        <v>3</v>
      </c>
      <c r="C30" s="127" t="s">
        <v>4</v>
      </c>
      <c r="D30" s="137" t="s">
        <v>10</v>
      </c>
      <c r="E30" s="1" t="s">
        <v>5</v>
      </c>
      <c r="F30" s="127" t="s">
        <v>6</v>
      </c>
      <c r="G30" s="137" t="s">
        <v>12</v>
      </c>
      <c r="H30" s="127" t="s">
        <v>1</v>
      </c>
    </row>
    <row r="31" spans="1:8" s="12" customFormat="1" ht="21.75" customHeight="1">
      <c r="A31" s="131"/>
      <c r="B31" s="128"/>
      <c r="C31" s="128"/>
      <c r="D31" s="131"/>
      <c r="E31" s="131" t="str">
        <f>E5</f>
        <v>1 ต.ค. 58 ถึง 30 มิ.ย. 59</v>
      </c>
      <c r="F31" s="128"/>
      <c r="G31" s="131"/>
      <c r="H31" s="128"/>
    </row>
    <row r="32" spans="1:8" s="12" customFormat="1" ht="18" customHeight="1">
      <c r="A32" s="132"/>
      <c r="B32" s="129"/>
      <c r="C32" s="129"/>
      <c r="D32" s="132"/>
      <c r="E32" s="132"/>
      <c r="F32" s="129"/>
      <c r="G32" s="132"/>
      <c r="H32" s="129"/>
    </row>
    <row r="33" spans="1:8" ht="21.75" customHeight="1">
      <c r="A33" s="3"/>
      <c r="B33" s="45" t="s">
        <v>52</v>
      </c>
      <c r="C33" s="15"/>
      <c r="D33" s="75"/>
      <c r="E33" s="82"/>
      <c r="F33" s="75"/>
      <c r="G33" s="75"/>
      <c r="H33" s="91"/>
    </row>
    <row r="34" spans="1:8" ht="21.75" customHeight="1">
      <c r="A34" s="3"/>
      <c r="B34" s="45"/>
      <c r="C34" s="15" t="s">
        <v>53</v>
      </c>
      <c r="D34" s="75">
        <v>10000</v>
      </c>
      <c r="E34" s="82">
        <v>0</v>
      </c>
      <c r="F34" s="75">
        <f>+D34-E34</f>
        <v>10000</v>
      </c>
      <c r="G34" s="75">
        <f>F34</f>
        <v>10000</v>
      </c>
      <c r="H34" s="91"/>
    </row>
    <row r="35" spans="1:8" ht="21.75" customHeight="1">
      <c r="A35" s="3"/>
      <c r="B35" s="45" t="s">
        <v>54</v>
      </c>
      <c r="C35" s="15"/>
      <c r="D35" s="75"/>
      <c r="E35" s="75"/>
      <c r="F35" s="75"/>
      <c r="G35" s="75"/>
      <c r="H35" s="91"/>
    </row>
    <row r="36" spans="1:8" ht="21.75" customHeight="1">
      <c r="A36" s="3"/>
      <c r="B36" s="45"/>
      <c r="C36" s="15" t="s">
        <v>88</v>
      </c>
      <c r="D36" s="75">
        <v>30000</v>
      </c>
      <c r="E36" s="89">
        <v>0</v>
      </c>
      <c r="F36" s="75">
        <f>+D36-E36</f>
        <v>30000</v>
      </c>
      <c r="G36" s="75">
        <f>F36</f>
        <v>30000</v>
      </c>
      <c r="H36" s="91"/>
    </row>
    <row r="37" spans="1:8" ht="21.75" customHeight="1">
      <c r="A37" s="3"/>
      <c r="B37" s="45" t="s">
        <v>57</v>
      </c>
      <c r="C37" s="15"/>
      <c r="D37" s="75"/>
      <c r="E37" s="75"/>
      <c r="F37" s="75"/>
      <c r="G37" s="75"/>
      <c r="H37" s="92"/>
    </row>
    <row r="38" spans="1:8" ht="21.75" customHeight="1">
      <c r="A38" s="3"/>
      <c r="B38" s="45"/>
      <c r="C38" s="15" t="s">
        <v>58</v>
      </c>
      <c r="D38" s="75">
        <v>5000</v>
      </c>
      <c r="E38" s="75">
        <v>3600</v>
      </c>
      <c r="F38" s="75">
        <f>+D38-E38</f>
        <v>1400</v>
      </c>
      <c r="G38" s="75">
        <f>F38</f>
        <v>1400</v>
      </c>
      <c r="H38" s="91"/>
    </row>
    <row r="39" spans="1:8" s="12" customFormat="1" ht="21.75" customHeight="1" thickBot="1">
      <c r="A39" s="133" t="s">
        <v>14</v>
      </c>
      <c r="B39" s="134"/>
      <c r="C39" s="135"/>
      <c r="D39" s="83">
        <f>SUM(D26:D27,D28:D38)</f>
        <v>215000</v>
      </c>
      <c r="E39" s="83">
        <f>SUM(E26:E27,E28:E38)</f>
        <v>22624</v>
      </c>
      <c r="F39" s="83">
        <f>SUM(F26:F27,F28:F38)</f>
        <v>192376</v>
      </c>
      <c r="G39" s="83">
        <f>F39</f>
        <v>192376</v>
      </c>
      <c r="H39" s="49"/>
    </row>
    <row r="40" spans="1:8" ht="21.75" customHeight="1" thickTop="1">
      <c r="A40" s="3">
        <v>3</v>
      </c>
      <c r="B40" s="45" t="s">
        <v>59</v>
      </c>
      <c r="C40" s="15"/>
      <c r="D40" s="75"/>
      <c r="E40" s="75"/>
      <c r="F40" s="75"/>
      <c r="G40" s="75"/>
      <c r="H40" s="58"/>
    </row>
    <row r="41" spans="1:8" ht="21.75" customHeight="1">
      <c r="A41" s="3"/>
      <c r="B41" s="50"/>
      <c r="C41" s="15" t="s">
        <v>60</v>
      </c>
      <c r="D41" s="75">
        <v>50000</v>
      </c>
      <c r="E41" s="75">
        <v>9028</v>
      </c>
      <c r="F41" s="75">
        <f>SUM(D41-E41)</f>
        <v>40972</v>
      </c>
      <c r="G41" s="75">
        <f>F41</f>
        <v>40972</v>
      </c>
      <c r="H41" s="31"/>
    </row>
    <row r="42" spans="1:8" ht="21.75" customHeight="1">
      <c r="A42" s="3"/>
      <c r="B42" s="50"/>
      <c r="C42" s="15" t="s">
        <v>61</v>
      </c>
      <c r="D42" s="75">
        <v>2000</v>
      </c>
      <c r="E42" s="75">
        <v>0</v>
      </c>
      <c r="F42" s="75">
        <f>D42-E42</f>
        <v>2000</v>
      </c>
      <c r="G42" s="75">
        <f>F42</f>
        <v>2000</v>
      </c>
      <c r="H42" s="31"/>
    </row>
    <row r="43" spans="1:8" ht="21.75" customHeight="1">
      <c r="A43" s="3"/>
      <c r="B43" s="45"/>
      <c r="C43" s="15" t="s">
        <v>66</v>
      </c>
      <c r="D43" s="75">
        <v>50000</v>
      </c>
      <c r="E43" s="75">
        <v>25240</v>
      </c>
      <c r="F43" s="75">
        <f>SUM(D43-E43)</f>
        <v>24760</v>
      </c>
      <c r="G43" s="75">
        <f>F43</f>
        <v>24760</v>
      </c>
      <c r="H43" s="64"/>
    </row>
    <row r="44" spans="1:8" s="12" customFormat="1" ht="21.75" customHeight="1" thickBot="1">
      <c r="A44" s="133" t="s">
        <v>14</v>
      </c>
      <c r="B44" s="134"/>
      <c r="C44" s="135"/>
      <c r="D44" s="83">
        <f>SUM(D41:D43)</f>
        <v>102000</v>
      </c>
      <c r="E44" s="83">
        <f>SUM(E41:E43)</f>
        <v>34268</v>
      </c>
      <c r="F44" s="83">
        <f>SUM(D44-E44)</f>
        <v>67732</v>
      </c>
      <c r="G44" s="83">
        <f>F44</f>
        <v>67732</v>
      </c>
      <c r="H44" s="49"/>
    </row>
    <row r="45" spans="1:8" ht="18" customHeight="1" thickTop="1">
      <c r="A45" s="3">
        <v>4</v>
      </c>
      <c r="B45" s="45" t="s">
        <v>156</v>
      </c>
      <c r="C45" s="15"/>
      <c r="D45" s="75"/>
      <c r="E45" s="75"/>
      <c r="F45" s="75"/>
      <c r="G45" s="75"/>
      <c r="H45" s="58"/>
    </row>
    <row r="46" spans="1:8" ht="21.75" customHeight="1">
      <c r="A46" s="3"/>
      <c r="B46" s="45"/>
      <c r="C46" s="15" t="s">
        <v>71</v>
      </c>
      <c r="D46" s="75">
        <v>10000</v>
      </c>
      <c r="E46" s="75">
        <v>5123</v>
      </c>
      <c r="F46" s="75">
        <f>SUM(D46-E46)</f>
        <v>4877</v>
      </c>
      <c r="G46" s="75">
        <f>F46</f>
        <v>4877</v>
      </c>
      <c r="H46" s="64"/>
    </row>
    <row r="47" spans="1:8" s="12" customFormat="1" ht="21.75" customHeight="1" thickBot="1">
      <c r="A47" s="133" t="s">
        <v>14</v>
      </c>
      <c r="B47" s="134"/>
      <c r="C47" s="135"/>
      <c r="D47" s="83">
        <f>SUM(D46:D46)</f>
        <v>10000</v>
      </c>
      <c r="E47" s="83">
        <f>SUM(E46:E46)</f>
        <v>5123</v>
      </c>
      <c r="F47" s="83">
        <f>SUM(D47-E47)</f>
        <v>4877</v>
      </c>
      <c r="G47" s="83">
        <f>F47</f>
        <v>4877</v>
      </c>
      <c r="H47" s="49"/>
    </row>
    <row r="48" spans="1:8" ht="19.5" customHeight="1" thickTop="1">
      <c r="A48" s="55"/>
      <c r="B48" s="56" t="s">
        <v>76</v>
      </c>
      <c r="C48" s="57"/>
      <c r="D48" s="84"/>
      <c r="E48" s="84"/>
      <c r="F48" s="84"/>
      <c r="G48" s="84"/>
      <c r="H48" s="58"/>
    </row>
    <row r="49" spans="1:8" ht="21.75" customHeight="1">
      <c r="A49" s="3">
        <v>1</v>
      </c>
      <c r="B49" s="45" t="s">
        <v>82</v>
      </c>
      <c r="C49" s="15"/>
      <c r="D49" s="75"/>
      <c r="E49" s="75"/>
      <c r="F49" s="75"/>
      <c r="G49" s="75"/>
      <c r="H49" s="31"/>
    </row>
    <row r="50" spans="1:8" ht="21.75" customHeight="1">
      <c r="A50" s="3"/>
      <c r="B50" s="45" t="s">
        <v>227</v>
      </c>
      <c r="C50" s="15"/>
      <c r="D50" s="75"/>
      <c r="E50" s="75"/>
      <c r="F50" s="75"/>
      <c r="G50" s="75"/>
      <c r="H50" s="37"/>
    </row>
    <row r="51" spans="1:8" ht="21.75" customHeight="1">
      <c r="A51" s="3"/>
      <c r="B51" s="45"/>
      <c r="C51" s="15" t="s">
        <v>77</v>
      </c>
      <c r="D51" s="75">
        <v>10000</v>
      </c>
      <c r="E51" s="75">
        <v>0</v>
      </c>
      <c r="F51" s="75">
        <f>SUM(D51-E51)</f>
        <v>10000</v>
      </c>
      <c r="G51" s="75">
        <f>F51</f>
        <v>10000</v>
      </c>
      <c r="H51" s="37"/>
    </row>
    <row r="52" spans="1:8" s="12" customFormat="1" ht="21.75" customHeight="1" thickBot="1">
      <c r="A52" s="133" t="s">
        <v>14</v>
      </c>
      <c r="B52" s="134"/>
      <c r="C52" s="135"/>
      <c r="D52" s="83">
        <f>SUM(D48:D51)</f>
        <v>10000</v>
      </c>
      <c r="E52" s="83">
        <f>SUM(E48:E51)</f>
        <v>0</v>
      </c>
      <c r="F52" s="83">
        <f>SUM(F48:F51)</f>
        <v>10000</v>
      </c>
      <c r="G52" s="83">
        <f>F52</f>
        <v>10000</v>
      </c>
      <c r="H52" s="49"/>
    </row>
    <row r="53" spans="1:8" s="5" customFormat="1" ht="21.75" customHeight="1" thickBot="1" thickTop="1">
      <c r="A53" s="130" t="s">
        <v>0</v>
      </c>
      <c r="B53" s="130"/>
      <c r="C53" s="130"/>
      <c r="D53" s="62">
        <f>D18+D23+D39+D44+D47+D52</f>
        <v>2269000</v>
      </c>
      <c r="E53" s="62">
        <f>E18+E23+E39+E44+E47+E52</f>
        <v>927396.5</v>
      </c>
      <c r="F53" s="62">
        <f>F18+F23+F39+F44+F47+F52</f>
        <v>1341603.5</v>
      </c>
      <c r="G53" s="62">
        <f>F53</f>
        <v>1341603.5</v>
      </c>
      <c r="H53" s="24"/>
    </row>
    <row r="54" spans="1:8" ht="21.75" customHeight="1" thickTop="1">
      <c r="A54" s="8"/>
      <c r="B54" s="48"/>
      <c r="C54" s="18"/>
      <c r="D54" s="18"/>
      <c r="E54" s="18"/>
      <c r="F54" s="18"/>
      <c r="G54" s="18"/>
      <c r="H54" s="32"/>
    </row>
    <row r="55" spans="1:8" ht="21.75" customHeight="1">
      <c r="A55" s="8"/>
      <c r="B55" s="48"/>
      <c r="C55" s="18"/>
      <c r="D55" s="18"/>
      <c r="E55" s="18"/>
      <c r="F55" s="18"/>
      <c r="G55" s="18"/>
      <c r="H55" s="32"/>
    </row>
    <row r="56" spans="1:8" ht="21.75" customHeight="1">
      <c r="A56" s="8"/>
      <c r="B56" s="48"/>
      <c r="C56" s="18"/>
      <c r="D56" s="18"/>
      <c r="E56" s="18"/>
      <c r="F56" s="18"/>
      <c r="G56" s="18"/>
      <c r="H56" s="32"/>
    </row>
    <row r="57" spans="1:8" ht="21.75" customHeight="1">
      <c r="A57" s="8"/>
      <c r="B57" s="48"/>
      <c r="C57" s="18"/>
      <c r="D57" s="18"/>
      <c r="E57" s="18"/>
      <c r="F57" s="18"/>
      <c r="G57" s="18"/>
      <c r="H57" s="32"/>
    </row>
    <row r="58" spans="1:8" ht="21.75" customHeight="1">
      <c r="A58" s="8"/>
      <c r="B58" s="48"/>
      <c r="C58" s="18"/>
      <c r="D58" s="18"/>
      <c r="E58" s="18"/>
      <c r="F58" s="18"/>
      <c r="G58" s="18"/>
      <c r="H58" s="32"/>
    </row>
    <row r="59" spans="1:8" ht="21.75" customHeight="1">
      <c r="A59" s="8"/>
      <c r="B59" s="48"/>
      <c r="C59" s="18"/>
      <c r="D59" s="18"/>
      <c r="E59" s="18"/>
      <c r="F59" s="18"/>
      <c r="G59" s="18"/>
      <c r="H59" s="32"/>
    </row>
    <row r="60" spans="1:8" ht="21.75" customHeight="1">
      <c r="A60" s="8"/>
      <c r="B60" s="48"/>
      <c r="C60" s="18"/>
      <c r="D60" s="18"/>
      <c r="E60" s="18"/>
      <c r="F60" s="18"/>
      <c r="G60" s="18"/>
      <c r="H60" s="32"/>
    </row>
    <row r="61" spans="1:8" ht="21.75" customHeight="1">
      <c r="A61" s="8"/>
      <c r="B61" s="48"/>
      <c r="C61" s="18"/>
      <c r="D61" s="18"/>
      <c r="E61" s="18"/>
      <c r="F61" s="18"/>
      <c r="G61" s="18"/>
      <c r="H61" s="32"/>
    </row>
    <row r="62" spans="1:8" ht="21.75" customHeight="1">
      <c r="A62" s="8"/>
      <c r="B62" s="48"/>
      <c r="C62" s="18"/>
      <c r="D62" s="18"/>
      <c r="E62" s="18"/>
      <c r="F62" s="18"/>
      <c r="G62" s="18"/>
      <c r="H62" s="32"/>
    </row>
    <row r="63" spans="1:8" ht="21.75" customHeight="1">
      <c r="A63" s="8"/>
      <c r="B63" s="48"/>
      <c r="C63" s="18"/>
      <c r="D63" s="18"/>
      <c r="E63" s="18"/>
      <c r="F63" s="18"/>
      <c r="G63" s="18"/>
      <c r="H63" s="32"/>
    </row>
    <row r="64" spans="1:8" ht="21.75" customHeight="1">
      <c r="A64" s="8"/>
      <c r="B64" s="48"/>
      <c r="C64" s="18"/>
      <c r="D64" s="18"/>
      <c r="E64" s="18"/>
      <c r="F64" s="18"/>
      <c r="G64" s="18"/>
      <c r="H64" s="32"/>
    </row>
    <row r="65" spans="1:8" ht="21.75" customHeight="1">
      <c r="A65" s="8"/>
      <c r="B65" s="48"/>
      <c r="C65" s="18"/>
      <c r="D65" s="18"/>
      <c r="E65" s="18"/>
      <c r="F65" s="18"/>
      <c r="G65" s="18"/>
      <c r="H65" s="32"/>
    </row>
    <row r="66" spans="1:8" ht="21.75" customHeight="1">
      <c r="A66" s="8"/>
      <c r="B66" s="48"/>
      <c r="C66" s="18"/>
      <c r="D66" s="18"/>
      <c r="E66" s="18"/>
      <c r="F66" s="18"/>
      <c r="G66" s="18"/>
      <c r="H66" s="32"/>
    </row>
    <row r="67" spans="1:8" ht="21.75" customHeight="1">
      <c r="A67" s="8"/>
      <c r="B67" s="48"/>
      <c r="C67" s="18"/>
      <c r="D67" s="18"/>
      <c r="E67" s="18"/>
      <c r="F67" s="18"/>
      <c r="G67" s="18"/>
      <c r="H67" s="32"/>
    </row>
    <row r="68" spans="1:8" ht="21.75" customHeight="1">
      <c r="A68" s="8"/>
      <c r="B68" s="48"/>
      <c r="C68" s="18"/>
      <c r="D68" s="18"/>
      <c r="E68" s="18"/>
      <c r="F68" s="18"/>
      <c r="G68" s="18"/>
      <c r="H68" s="32"/>
    </row>
    <row r="69" spans="1:8" ht="21.75" customHeight="1">
      <c r="A69" s="8"/>
      <c r="B69" s="48"/>
      <c r="C69" s="18"/>
      <c r="D69" s="18"/>
      <c r="E69" s="18"/>
      <c r="F69" s="18"/>
      <c r="G69" s="18"/>
      <c r="H69" s="32"/>
    </row>
    <row r="70" spans="1:8" ht="21.75" customHeight="1">
      <c r="A70" s="8"/>
      <c r="B70" s="48"/>
      <c r="C70" s="18"/>
      <c r="D70" s="18"/>
      <c r="E70" s="18"/>
      <c r="F70" s="18"/>
      <c r="G70" s="18"/>
      <c r="H70" s="32"/>
    </row>
    <row r="71" spans="1:8" ht="21.75" customHeight="1">
      <c r="A71" s="8"/>
      <c r="B71" s="48"/>
      <c r="C71" s="18"/>
      <c r="D71" s="18"/>
      <c r="E71" s="18"/>
      <c r="F71" s="18"/>
      <c r="G71" s="18"/>
      <c r="H71" s="32"/>
    </row>
    <row r="72" spans="1:8" ht="21.75" customHeight="1">
      <c r="A72" s="8"/>
      <c r="B72" s="48"/>
      <c r="C72" s="18"/>
      <c r="D72" s="18"/>
      <c r="E72" s="18"/>
      <c r="F72" s="18"/>
      <c r="G72" s="18"/>
      <c r="H72" s="32"/>
    </row>
    <row r="73" spans="1:8" ht="21.75" customHeight="1">
      <c r="A73" s="8"/>
      <c r="B73" s="48"/>
      <c r="C73" s="18"/>
      <c r="D73" s="18"/>
      <c r="E73" s="18"/>
      <c r="F73" s="18"/>
      <c r="G73" s="18"/>
      <c r="H73" s="32"/>
    </row>
    <row r="74" spans="1:8" ht="21.75" customHeight="1">
      <c r="A74" s="8"/>
      <c r="B74" s="48"/>
      <c r="C74" s="18"/>
      <c r="D74" s="18"/>
      <c r="E74" s="18"/>
      <c r="F74" s="18"/>
      <c r="G74" s="18"/>
      <c r="H74" s="32"/>
    </row>
    <row r="75" spans="1:8" ht="21.75" customHeight="1">
      <c r="A75" s="8"/>
      <c r="B75" s="48"/>
      <c r="C75" s="18"/>
      <c r="D75" s="18"/>
      <c r="E75" s="18"/>
      <c r="F75" s="18"/>
      <c r="G75" s="18"/>
      <c r="H75" s="32"/>
    </row>
    <row r="76" spans="1:8" ht="21.75" customHeight="1">
      <c r="A76" s="8"/>
      <c r="B76" s="48"/>
      <c r="C76" s="18"/>
      <c r="D76" s="18"/>
      <c r="E76" s="18"/>
      <c r="F76" s="18"/>
      <c r="G76" s="18"/>
      <c r="H76" s="32"/>
    </row>
    <row r="77" spans="1:8" ht="21.75" customHeight="1">
      <c r="A77" s="8"/>
      <c r="B77" s="48"/>
      <c r="C77" s="18"/>
      <c r="D77" s="18"/>
      <c r="E77" s="18"/>
      <c r="F77" s="18"/>
      <c r="G77" s="18"/>
      <c r="H77" s="32"/>
    </row>
    <row r="78" spans="1:8" ht="21.75" customHeight="1">
      <c r="A78" s="8"/>
      <c r="B78" s="48"/>
      <c r="C78" s="18"/>
      <c r="D78" s="18"/>
      <c r="E78" s="18"/>
      <c r="F78" s="18"/>
      <c r="G78" s="18"/>
      <c r="H78" s="32"/>
    </row>
    <row r="79" spans="1:8" ht="21.75" customHeight="1">
      <c r="A79" s="8"/>
      <c r="B79" s="48"/>
      <c r="C79" s="18"/>
      <c r="D79" s="18"/>
      <c r="E79" s="18"/>
      <c r="F79" s="18"/>
      <c r="G79" s="18"/>
      <c r="H79" s="32"/>
    </row>
    <row r="80" spans="1:8" ht="21.75" customHeight="1">
      <c r="A80" s="8"/>
      <c r="B80" s="48"/>
      <c r="C80" s="18"/>
      <c r="D80" s="18"/>
      <c r="E80" s="18"/>
      <c r="F80" s="18"/>
      <c r="G80" s="18"/>
      <c r="H80" s="32"/>
    </row>
    <row r="81" spans="1:8" ht="21.75" customHeight="1">
      <c r="A81" s="8"/>
      <c r="B81" s="48"/>
      <c r="C81" s="18"/>
      <c r="D81" s="18"/>
      <c r="E81" s="18"/>
      <c r="F81" s="18"/>
      <c r="G81" s="18"/>
      <c r="H81" s="34"/>
    </row>
    <row r="82" spans="1:8" ht="21.75" customHeight="1">
      <c r="A82" s="8"/>
      <c r="B82" s="48"/>
      <c r="C82" s="18"/>
      <c r="D82" s="18"/>
      <c r="E82" s="18"/>
      <c r="F82" s="18"/>
      <c r="G82" s="18"/>
      <c r="H82" s="34"/>
    </row>
    <row r="83" spans="1:8" ht="21.75" customHeight="1">
      <c r="A83" s="8"/>
      <c r="B83" s="48"/>
      <c r="C83" s="18"/>
      <c r="D83" s="18"/>
      <c r="E83" s="18"/>
      <c r="F83" s="18"/>
      <c r="G83" s="18"/>
      <c r="H83" s="34"/>
    </row>
    <row r="84" spans="1:8" ht="21.75" customHeight="1">
      <c r="A84" s="8"/>
      <c r="B84" s="48"/>
      <c r="C84" s="18"/>
      <c r="D84" s="18"/>
      <c r="E84" s="18"/>
      <c r="F84" s="18"/>
      <c r="G84" s="18"/>
      <c r="H84" s="34"/>
    </row>
  </sheetData>
  <sheetProtection/>
  <mergeCells count="27">
    <mergeCell ref="F4:F6"/>
    <mergeCell ref="G4:G6"/>
    <mergeCell ref="G30:G32"/>
    <mergeCell ref="H30:H32"/>
    <mergeCell ref="A23:C23"/>
    <mergeCell ref="A29:H29"/>
    <mergeCell ref="E31:E32"/>
    <mergeCell ref="A53:C53"/>
    <mergeCell ref="F30:F32"/>
    <mergeCell ref="D30:D32"/>
    <mergeCell ref="C30:C32"/>
    <mergeCell ref="B30:B32"/>
    <mergeCell ref="A30:A32"/>
    <mergeCell ref="A52:C52"/>
    <mergeCell ref="A39:C39"/>
    <mergeCell ref="A44:C44"/>
    <mergeCell ref="A47:C47"/>
    <mergeCell ref="A1:H1"/>
    <mergeCell ref="A2:H2"/>
    <mergeCell ref="A3:H3"/>
    <mergeCell ref="A18:C18"/>
    <mergeCell ref="H4:H6"/>
    <mergeCell ref="A4:A6"/>
    <mergeCell ref="B4:B6"/>
    <mergeCell ref="C4:C6"/>
    <mergeCell ref="E5:E6"/>
    <mergeCell ref="D4:D6"/>
  </mergeCells>
  <printOptions horizontalCentered="1"/>
  <pageMargins left="0.1968503937007874" right="0.1968503937007874" top="0.3937007874015748" bottom="0.1968503937007874" header="0.3937007874015748" footer="0.2755905511811024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workbookViewId="0" topLeftCell="A7">
      <selection activeCell="H28" sqref="H28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4.4218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421875" style="10" customWidth="1"/>
    <col min="8" max="8" width="35.140625" style="35" customWidth="1"/>
    <col min="9" max="16384" width="9.140625" style="10" customWidth="1"/>
  </cols>
  <sheetData>
    <row r="1" spans="1:8" ht="18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19.5" customHeight="1">
      <c r="A5" s="131"/>
      <c r="B5" s="128"/>
      <c r="C5" s="128"/>
      <c r="D5" s="131"/>
      <c r="E5" s="131" t="str">
        <f>'บริหารทั่วไป-คลัง'!E5:E6</f>
        <v>1 ต.ค. 58 ถึง 30 มิ.ย. 59</v>
      </c>
      <c r="F5" s="128"/>
      <c r="G5" s="131"/>
      <c r="H5" s="128"/>
    </row>
    <row r="6" spans="1:8" s="12" customFormat="1" ht="18" customHeight="1">
      <c r="A6" s="132"/>
      <c r="B6" s="129"/>
      <c r="C6" s="129"/>
      <c r="D6" s="132"/>
      <c r="E6" s="132"/>
      <c r="F6" s="129"/>
      <c r="G6" s="132"/>
      <c r="H6" s="129"/>
    </row>
    <row r="7" spans="1:8" s="12" customFormat="1" ht="17.25" customHeight="1">
      <c r="A7" s="1"/>
      <c r="B7" s="46" t="s">
        <v>105</v>
      </c>
      <c r="C7" s="2"/>
      <c r="D7" s="78"/>
      <c r="E7" s="78"/>
      <c r="F7" s="79"/>
      <c r="G7" s="78"/>
      <c r="H7" s="2"/>
    </row>
    <row r="8" spans="1:8" ht="18" customHeight="1">
      <c r="A8" s="3"/>
      <c r="B8" s="47" t="s">
        <v>44</v>
      </c>
      <c r="C8" s="15"/>
      <c r="D8" s="75"/>
      <c r="E8" s="75"/>
      <c r="F8" s="75"/>
      <c r="G8" s="75"/>
      <c r="H8" s="27"/>
    </row>
    <row r="9" spans="1:8" ht="17.25" customHeight="1">
      <c r="A9" s="3">
        <v>1</v>
      </c>
      <c r="B9" s="45" t="s">
        <v>79</v>
      </c>
      <c r="C9" s="15"/>
      <c r="D9" s="75"/>
      <c r="E9" s="82"/>
      <c r="F9" s="75"/>
      <c r="G9" s="75"/>
      <c r="H9" s="27"/>
    </row>
    <row r="10" spans="1:8" ht="21.75" customHeight="1">
      <c r="A10" s="3"/>
      <c r="B10" s="50"/>
      <c r="C10" s="15" t="s">
        <v>106</v>
      </c>
      <c r="D10" s="75">
        <v>5000</v>
      </c>
      <c r="E10" s="75">
        <v>0</v>
      </c>
      <c r="F10" s="75">
        <f>+D10-E10</f>
        <v>5000</v>
      </c>
      <c r="G10" s="75">
        <f>F10</f>
        <v>5000</v>
      </c>
      <c r="H10" s="27"/>
    </row>
    <row r="11" spans="1:8" s="12" customFormat="1" ht="21.75" customHeight="1" thickBot="1">
      <c r="A11" s="133" t="s">
        <v>14</v>
      </c>
      <c r="B11" s="134"/>
      <c r="C11" s="135"/>
      <c r="D11" s="83">
        <f>SUM(D10)</f>
        <v>5000</v>
      </c>
      <c r="E11" s="83">
        <f>SUM(E10)</f>
        <v>0</v>
      </c>
      <c r="F11" s="83">
        <f>SUM(F10)</f>
        <v>5000</v>
      </c>
      <c r="G11" s="83">
        <f>F11</f>
        <v>5000</v>
      </c>
      <c r="H11" s="49"/>
    </row>
    <row r="12" spans="1:8" ht="18" customHeight="1" thickTop="1">
      <c r="A12" s="2">
        <v>2</v>
      </c>
      <c r="B12" s="44" t="s">
        <v>47</v>
      </c>
      <c r="C12" s="13"/>
      <c r="D12" s="74"/>
      <c r="E12" s="90"/>
      <c r="F12" s="74"/>
      <c r="G12" s="74"/>
      <c r="H12" s="28"/>
    </row>
    <row r="13" spans="1:8" ht="21.75" customHeight="1">
      <c r="A13" s="3"/>
      <c r="B13" s="45" t="s">
        <v>107</v>
      </c>
      <c r="C13" s="15"/>
      <c r="D13" s="75"/>
      <c r="E13" s="75"/>
      <c r="F13" s="75"/>
      <c r="G13" s="75"/>
      <c r="H13" s="27"/>
    </row>
    <row r="14" spans="1:8" ht="21.75" customHeight="1">
      <c r="A14" s="3"/>
      <c r="B14" s="45"/>
      <c r="C14" s="15" t="s">
        <v>108</v>
      </c>
      <c r="D14" s="75">
        <v>50000</v>
      </c>
      <c r="E14" s="89">
        <v>6600</v>
      </c>
      <c r="F14" s="75">
        <f>+D14-E14</f>
        <v>43400</v>
      </c>
      <c r="G14" s="75">
        <f>F14</f>
        <v>43400</v>
      </c>
      <c r="H14" s="27"/>
    </row>
    <row r="15" spans="1:8" ht="21.75" customHeight="1">
      <c r="A15" s="3"/>
      <c r="B15" s="45"/>
      <c r="C15" s="15" t="s">
        <v>109</v>
      </c>
      <c r="D15" s="75">
        <v>50000</v>
      </c>
      <c r="E15" s="89">
        <v>0</v>
      </c>
      <c r="F15" s="75">
        <f>+D15-E15</f>
        <v>50000</v>
      </c>
      <c r="G15" s="75">
        <f>F15</f>
        <v>50000</v>
      </c>
      <c r="H15" s="27"/>
    </row>
    <row r="16" spans="1:8" s="12" customFormat="1" ht="21.75" customHeight="1" thickBot="1">
      <c r="A16" s="133" t="s">
        <v>14</v>
      </c>
      <c r="B16" s="134"/>
      <c r="C16" s="135"/>
      <c r="D16" s="83">
        <f>SUM(D14:D15)</f>
        <v>100000</v>
      </c>
      <c r="E16" s="83">
        <f>SUM(E15)</f>
        <v>0</v>
      </c>
      <c r="F16" s="83">
        <f>SUM(F14:F15)</f>
        <v>93400</v>
      </c>
      <c r="G16" s="83">
        <f>F16</f>
        <v>93400</v>
      </c>
      <c r="H16" s="49"/>
    </row>
    <row r="17" spans="1:8" ht="18" customHeight="1" thickTop="1">
      <c r="A17" s="3">
        <v>3</v>
      </c>
      <c r="B17" s="45" t="s">
        <v>59</v>
      </c>
      <c r="C17" s="15"/>
      <c r="D17" s="75"/>
      <c r="E17" s="75"/>
      <c r="F17" s="75"/>
      <c r="G17" s="75"/>
      <c r="H17" s="58"/>
    </row>
    <row r="18" spans="1:8" ht="21.75" customHeight="1">
      <c r="A18" s="4"/>
      <c r="B18" s="63"/>
      <c r="C18" s="17" t="s">
        <v>228</v>
      </c>
      <c r="D18" s="76">
        <v>50000</v>
      </c>
      <c r="E18" s="89">
        <v>23838</v>
      </c>
      <c r="F18" s="75">
        <f>D18-E18</f>
        <v>26162</v>
      </c>
      <c r="G18" s="75">
        <f>F18</f>
        <v>26162</v>
      </c>
      <c r="H18" s="27"/>
    </row>
    <row r="19" spans="1:8" s="12" customFormat="1" ht="21.75" customHeight="1" thickBot="1">
      <c r="A19" s="133" t="s">
        <v>14</v>
      </c>
      <c r="B19" s="134"/>
      <c r="C19" s="135"/>
      <c r="D19" s="83">
        <f>SUM(D18)</f>
        <v>50000</v>
      </c>
      <c r="E19" s="83">
        <f>SUM(E18)</f>
        <v>23838</v>
      </c>
      <c r="F19" s="83">
        <f>SUM(F18)</f>
        <v>26162</v>
      </c>
      <c r="G19" s="83">
        <f>F19</f>
        <v>26162</v>
      </c>
      <c r="H19" s="49"/>
    </row>
    <row r="20" spans="1:8" ht="18.75" customHeight="1" thickTop="1">
      <c r="A20" s="3">
        <v>1</v>
      </c>
      <c r="B20" s="45" t="s">
        <v>82</v>
      </c>
      <c r="C20" s="15"/>
      <c r="D20" s="75"/>
      <c r="E20" s="75"/>
      <c r="F20" s="75"/>
      <c r="G20" s="75"/>
      <c r="H20" s="58"/>
    </row>
    <row r="21" spans="1:8" ht="21.75" customHeight="1">
      <c r="A21" s="3"/>
      <c r="B21" s="45" t="s">
        <v>229</v>
      </c>
      <c r="C21" s="15"/>
      <c r="D21" s="75"/>
      <c r="E21" s="75"/>
      <c r="F21" s="75"/>
      <c r="G21" s="75"/>
      <c r="H21" s="31"/>
    </row>
    <row r="22" spans="1:8" ht="21.75" customHeight="1">
      <c r="A22" s="3"/>
      <c r="B22" s="45"/>
      <c r="C22" s="15" t="s">
        <v>230</v>
      </c>
      <c r="D22" s="75">
        <v>99000</v>
      </c>
      <c r="E22" s="89">
        <v>0</v>
      </c>
      <c r="F22" s="75">
        <f>D22-E22</f>
        <v>99000</v>
      </c>
      <c r="G22" s="75">
        <f>F22</f>
        <v>99000</v>
      </c>
      <c r="H22" s="27"/>
    </row>
    <row r="23" spans="1:8" ht="21.75" customHeight="1">
      <c r="A23" s="3"/>
      <c r="B23" s="45" t="s">
        <v>261</v>
      </c>
      <c r="C23" s="15"/>
      <c r="D23" s="75"/>
      <c r="E23" s="75"/>
      <c r="F23" s="75"/>
      <c r="G23" s="75"/>
      <c r="H23" s="31"/>
    </row>
    <row r="24" spans="1:8" ht="21.75" customHeight="1">
      <c r="A24" s="4"/>
      <c r="B24" s="63"/>
      <c r="C24" s="17" t="s">
        <v>262</v>
      </c>
      <c r="D24" s="76">
        <v>46000</v>
      </c>
      <c r="E24" s="89">
        <v>29000</v>
      </c>
      <c r="F24" s="75">
        <f>D24-E24</f>
        <v>17000</v>
      </c>
      <c r="G24" s="75">
        <f>F24</f>
        <v>17000</v>
      </c>
      <c r="H24" s="27"/>
    </row>
    <row r="25" spans="1:8" s="12" customFormat="1" ht="21.75" customHeight="1" thickBot="1">
      <c r="A25" s="133" t="s">
        <v>14</v>
      </c>
      <c r="B25" s="134"/>
      <c r="C25" s="135"/>
      <c r="D25" s="83">
        <f>SUM(D22)</f>
        <v>99000</v>
      </c>
      <c r="E25" s="83">
        <f>SUM(E22:E24)</f>
        <v>29000</v>
      </c>
      <c r="F25" s="83">
        <f>SUM(F22)</f>
        <v>99000</v>
      </c>
      <c r="G25" s="83">
        <f>F25</f>
        <v>99000</v>
      </c>
      <c r="H25" s="49"/>
    </row>
    <row r="26" spans="1:8" s="5" customFormat="1" ht="21.75" customHeight="1" thickBot="1" thickTop="1">
      <c r="A26" s="140" t="s">
        <v>0</v>
      </c>
      <c r="B26" s="140"/>
      <c r="C26" s="140"/>
      <c r="D26" s="93">
        <f>D11+D19+D16+D25</f>
        <v>254000</v>
      </c>
      <c r="E26" s="93">
        <f>E11+E19+E16+E25</f>
        <v>52838</v>
      </c>
      <c r="F26" s="93">
        <f>F11+F19+F16+F25</f>
        <v>223562</v>
      </c>
      <c r="G26" s="93">
        <f>F26</f>
        <v>223562</v>
      </c>
      <c r="H26" s="94"/>
    </row>
    <row r="27" spans="1:8" ht="21.75" customHeight="1" thickTop="1">
      <c r="A27" s="8"/>
      <c r="B27" s="48"/>
      <c r="C27" s="18"/>
      <c r="D27" s="18"/>
      <c r="E27" s="18"/>
      <c r="F27" s="18"/>
      <c r="G27" s="18"/>
      <c r="H27" s="32"/>
    </row>
    <row r="28" spans="1:8" ht="21.75" customHeight="1">
      <c r="A28" s="8"/>
      <c r="B28" s="48"/>
      <c r="C28" s="18"/>
      <c r="D28" s="18"/>
      <c r="E28" s="18"/>
      <c r="F28" s="18"/>
      <c r="G28" s="18"/>
      <c r="H28" s="32"/>
    </row>
    <row r="29" spans="1:8" ht="21.75" customHeight="1">
      <c r="A29" s="8"/>
      <c r="B29" s="48"/>
      <c r="C29" s="18"/>
      <c r="D29" s="18"/>
      <c r="E29" s="18"/>
      <c r="F29" s="18"/>
      <c r="G29" s="18"/>
      <c r="H29" s="32"/>
    </row>
    <row r="30" spans="1:8" ht="21.75" customHeight="1">
      <c r="A30" s="8"/>
      <c r="B30" s="48"/>
      <c r="C30" s="18"/>
      <c r="D30" s="18"/>
      <c r="E30" s="18"/>
      <c r="F30" s="18"/>
      <c r="G30" s="18"/>
      <c r="H30" s="32"/>
    </row>
    <row r="31" spans="1:8" ht="21.75" customHeight="1">
      <c r="A31" s="8"/>
      <c r="B31" s="48"/>
      <c r="C31" s="18"/>
      <c r="D31" s="18"/>
      <c r="E31" s="18"/>
      <c r="F31" s="18"/>
      <c r="G31" s="18"/>
      <c r="H31" s="32"/>
    </row>
    <row r="32" spans="1:8" ht="21.75" customHeight="1">
      <c r="A32" s="8"/>
      <c r="B32" s="48"/>
      <c r="C32" s="18"/>
      <c r="D32" s="18"/>
      <c r="E32" s="18"/>
      <c r="F32" s="18"/>
      <c r="G32" s="18"/>
      <c r="H32" s="32"/>
    </row>
    <row r="33" spans="1:8" ht="21.75" customHeight="1">
      <c r="A33" s="8"/>
      <c r="B33" s="48"/>
      <c r="C33" s="18"/>
      <c r="D33" s="18"/>
      <c r="E33" s="18"/>
      <c r="F33" s="18"/>
      <c r="G33" s="18"/>
      <c r="H33" s="32"/>
    </row>
    <row r="34" spans="1:8" ht="21.75" customHeight="1">
      <c r="A34" s="8"/>
      <c r="B34" s="48"/>
      <c r="C34" s="18"/>
      <c r="D34" s="18"/>
      <c r="E34" s="18"/>
      <c r="F34" s="18"/>
      <c r="G34" s="18"/>
      <c r="H34" s="32"/>
    </row>
    <row r="35" spans="1:8" ht="21.75" customHeight="1">
      <c r="A35" s="8"/>
      <c r="B35" s="48"/>
      <c r="C35" s="18"/>
      <c r="D35" s="18"/>
      <c r="E35" s="18"/>
      <c r="F35" s="18"/>
      <c r="G35" s="18"/>
      <c r="H35" s="32"/>
    </row>
    <row r="36" spans="1:8" ht="21.75" customHeight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2"/>
    </row>
    <row r="44" spans="1:8" ht="21.75" customHeight="1">
      <c r="A44" s="8"/>
      <c r="B44" s="48"/>
      <c r="C44" s="18"/>
      <c r="D44" s="18"/>
      <c r="E44" s="18"/>
      <c r="F44" s="18"/>
      <c r="G44" s="18"/>
      <c r="H44" s="32"/>
    </row>
    <row r="45" spans="1:8" ht="21.75" customHeight="1">
      <c r="A45" s="8"/>
      <c r="B45" s="48"/>
      <c r="C45" s="18"/>
      <c r="D45" s="18"/>
      <c r="E45" s="18"/>
      <c r="F45" s="18"/>
      <c r="G45" s="18"/>
      <c r="H45" s="32"/>
    </row>
    <row r="46" spans="1:8" ht="21.75" customHeight="1">
      <c r="A46" s="8"/>
      <c r="B46" s="48"/>
      <c r="C46" s="18"/>
      <c r="D46" s="18"/>
      <c r="E46" s="18"/>
      <c r="F46" s="18"/>
      <c r="G46" s="18"/>
      <c r="H46" s="32"/>
    </row>
    <row r="47" spans="1:8" ht="21.75" customHeight="1">
      <c r="A47" s="8"/>
      <c r="B47" s="48"/>
      <c r="C47" s="18"/>
      <c r="D47" s="18"/>
      <c r="E47" s="18"/>
      <c r="F47" s="18"/>
      <c r="G47" s="18"/>
      <c r="H47" s="32"/>
    </row>
    <row r="48" spans="1:8" ht="21.75" customHeight="1">
      <c r="A48" s="8"/>
      <c r="B48" s="48"/>
      <c r="C48" s="18"/>
      <c r="D48" s="18"/>
      <c r="E48" s="18"/>
      <c r="F48" s="18"/>
      <c r="G48" s="18"/>
      <c r="H48" s="32"/>
    </row>
    <row r="49" spans="1:8" ht="21.75" customHeight="1">
      <c r="A49" s="8"/>
      <c r="B49" s="48"/>
      <c r="C49" s="18"/>
      <c r="D49" s="18"/>
      <c r="E49" s="18"/>
      <c r="F49" s="18"/>
      <c r="G49" s="18"/>
      <c r="H49" s="32"/>
    </row>
    <row r="50" spans="1:8" ht="21.75" customHeight="1">
      <c r="A50" s="8"/>
      <c r="B50" s="48"/>
      <c r="C50" s="18"/>
      <c r="D50" s="18"/>
      <c r="E50" s="18"/>
      <c r="F50" s="18"/>
      <c r="G50" s="18"/>
      <c r="H50" s="32"/>
    </row>
    <row r="51" spans="1:8" ht="21.75" customHeight="1">
      <c r="A51" s="8"/>
      <c r="B51" s="48"/>
      <c r="C51" s="18"/>
      <c r="D51" s="18"/>
      <c r="E51" s="18"/>
      <c r="F51" s="18"/>
      <c r="G51" s="18"/>
      <c r="H51" s="32"/>
    </row>
    <row r="52" spans="1:8" ht="21.75" customHeight="1">
      <c r="A52" s="8"/>
      <c r="B52" s="48"/>
      <c r="C52" s="18"/>
      <c r="D52" s="18"/>
      <c r="E52" s="18"/>
      <c r="F52" s="18"/>
      <c r="G52" s="18"/>
      <c r="H52" s="32"/>
    </row>
    <row r="53" spans="1:8" ht="21.75" customHeight="1">
      <c r="A53" s="8"/>
      <c r="B53" s="48"/>
      <c r="C53" s="18"/>
      <c r="D53" s="18"/>
      <c r="E53" s="18"/>
      <c r="F53" s="18"/>
      <c r="G53" s="18"/>
      <c r="H53" s="32"/>
    </row>
    <row r="54" spans="1:8" ht="21.75" customHeight="1">
      <c r="A54" s="8"/>
      <c r="B54" s="48"/>
      <c r="C54" s="18"/>
      <c r="D54" s="18"/>
      <c r="E54" s="18"/>
      <c r="F54" s="18"/>
      <c r="G54" s="18"/>
      <c r="H54" s="34"/>
    </row>
    <row r="55" spans="1:8" ht="21.75" customHeight="1">
      <c r="A55" s="8"/>
      <c r="B55" s="48"/>
      <c r="C55" s="18"/>
      <c r="D55" s="18"/>
      <c r="E55" s="18"/>
      <c r="F55" s="18"/>
      <c r="G55" s="18"/>
      <c r="H55" s="34"/>
    </row>
    <row r="56" spans="1:8" ht="21.75" customHeight="1">
      <c r="A56" s="8"/>
      <c r="B56" s="48"/>
      <c r="C56" s="18"/>
      <c r="D56" s="18"/>
      <c r="E56" s="18"/>
      <c r="F56" s="18"/>
      <c r="G56" s="18"/>
      <c r="H56" s="34"/>
    </row>
    <row r="57" spans="1:8" ht="21.75" customHeight="1">
      <c r="A57" s="8"/>
      <c r="B57" s="48"/>
      <c r="C57" s="18"/>
      <c r="D57" s="18"/>
      <c r="E57" s="18"/>
      <c r="F57" s="18"/>
      <c r="G57" s="18"/>
      <c r="H57" s="34"/>
    </row>
  </sheetData>
  <sheetProtection/>
  <mergeCells count="16">
    <mergeCell ref="C4:C6"/>
    <mergeCell ref="E5:E6"/>
    <mergeCell ref="D4:D6"/>
    <mergeCell ref="F4:F6"/>
    <mergeCell ref="G4:G6"/>
    <mergeCell ref="H4:H6"/>
    <mergeCell ref="A26:C26"/>
    <mergeCell ref="A19:C19"/>
    <mergeCell ref="A11:C11"/>
    <mergeCell ref="A16:C16"/>
    <mergeCell ref="A1:H1"/>
    <mergeCell ref="A2:H2"/>
    <mergeCell ref="A3:H3"/>
    <mergeCell ref="A4:A6"/>
    <mergeCell ref="B4:B6"/>
    <mergeCell ref="A25:C25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workbookViewId="0" topLeftCell="A61">
      <selection activeCell="E61" sqref="E61"/>
    </sheetView>
  </sheetViews>
  <sheetFormatPr defaultColWidth="9.140625" defaultRowHeight="21.75" customHeight="1"/>
  <cols>
    <col min="1" max="1" width="5.7109375" style="11" customWidth="1"/>
    <col min="2" max="2" width="18.7109375" style="12" customWidth="1"/>
    <col min="3" max="3" width="40.421875" style="10" customWidth="1"/>
    <col min="4" max="4" width="14.28125" style="10" customWidth="1"/>
    <col min="5" max="5" width="15.7109375" style="10" customWidth="1"/>
    <col min="6" max="6" width="14.140625" style="10" customWidth="1"/>
    <col min="7" max="7" width="14.7109375" style="10" customWidth="1"/>
    <col min="8" max="8" width="35.14062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21.75" customHeight="1">
      <c r="A5" s="131"/>
      <c r="B5" s="128"/>
      <c r="C5" s="128"/>
      <c r="D5" s="131"/>
      <c r="E5" s="131" t="str">
        <f>'บริหารทั่วไป-คลัง'!E5:E6</f>
        <v>1 ต.ค. 58 ถึง 30 มิ.ย. 59</v>
      </c>
      <c r="F5" s="128"/>
      <c r="G5" s="131"/>
      <c r="H5" s="128"/>
    </row>
    <row r="6" spans="1:8" s="12" customFormat="1" ht="16.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36" t="s">
        <v>90</v>
      </c>
      <c r="C7" s="13"/>
      <c r="D7" s="74"/>
      <c r="E7" s="74"/>
      <c r="F7" s="74"/>
      <c r="G7" s="74"/>
      <c r="H7" s="28"/>
    </row>
    <row r="8" spans="1:8" ht="21.75" customHeight="1">
      <c r="A8" s="3"/>
      <c r="B8" s="19" t="s">
        <v>29</v>
      </c>
      <c r="C8" s="15"/>
      <c r="D8" s="75"/>
      <c r="E8" s="75"/>
      <c r="F8" s="75"/>
      <c r="G8" s="75"/>
      <c r="H8" s="27"/>
    </row>
    <row r="9" spans="1:8" ht="21.75" customHeight="1">
      <c r="A9" s="3">
        <v>1</v>
      </c>
      <c r="B9" s="16" t="s">
        <v>36</v>
      </c>
      <c r="C9" s="15"/>
      <c r="D9" s="75"/>
      <c r="E9" s="75"/>
      <c r="F9" s="75"/>
      <c r="G9" s="75"/>
      <c r="H9" s="30"/>
    </row>
    <row r="10" spans="1:8" ht="21.75" customHeight="1">
      <c r="A10" s="3"/>
      <c r="B10" s="16"/>
      <c r="C10" s="15" t="s">
        <v>37</v>
      </c>
      <c r="D10" s="75">
        <v>534000</v>
      </c>
      <c r="E10" s="75">
        <v>233710</v>
      </c>
      <c r="F10" s="75">
        <f>+D10-E10</f>
        <v>300290</v>
      </c>
      <c r="G10" s="75">
        <f>F10</f>
        <v>300290</v>
      </c>
      <c r="H10" s="27"/>
    </row>
    <row r="11" spans="1:8" ht="21.75" customHeight="1">
      <c r="A11" s="3"/>
      <c r="B11" s="16"/>
      <c r="C11" s="15" t="s">
        <v>182</v>
      </c>
      <c r="D11" s="75">
        <v>42000</v>
      </c>
      <c r="E11" s="75">
        <v>31500</v>
      </c>
      <c r="F11" s="75">
        <f>+D11-E11</f>
        <v>10500</v>
      </c>
      <c r="G11" s="75">
        <f>F11</f>
        <v>10500</v>
      </c>
      <c r="H11" s="27"/>
    </row>
    <row r="12" spans="1:8" ht="21.75" customHeight="1">
      <c r="A12" s="3"/>
      <c r="B12" s="16"/>
      <c r="C12" s="15" t="s">
        <v>91</v>
      </c>
      <c r="D12" s="75">
        <v>432000</v>
      </c>
      <c r="E12" s="75">
        <v>306540</v>
      </c>
      <c r="F12" s="75">
        <f>D12-E12</f>
        <v>125460</v>
      </c>
      <c r="G12" s="75">
        <f>F12</f>
        <v>125460</v>
      </c>
      <c r="H12" s="27"/>
    </row>
    <row r="13" spans="1:8" ht="21.75" customHeight="1">
      <c r="A13" s="4"/>
      <c r="B13" s="26"/>
      <c r="C13" s="17" t="s">
        <v>215</v>
      </c>
      <c r="D13" s="76">
        <v>48000</v>
      </c>
      <c r="E13" s="76">
        <v>31000</v>
      </c>
      <c r="F13" s="75">
        <f>D13-E13</f>
        <v>17000</v>
      </c>
      <c r="G13" s="76">
        <f>F13</f>
        <v>17000</v>
      </c>
      <c r="H13" s="27"/>
    </row>
    <row r="14" spans="1:8" s="12" customFormat="1" ht="21.75" customHeight="1" thickBot="1">
      <c r="A14" s="133" t="s">
        <v>14</v>
      </c>
      <c r="B14" s="134"/>
      <c r="C14" s="135"/>
      <c r="D14" s="83">
        <f>SUM(D10:D13)</f>
        <v>1056000</v>
      </c>
      <c r="E14" s="83">
        <f>SUM(E10:E13)</f>
        <v>602750</v>
      </c>
      <c r="F14" s="83">
        <f>SUM(F10:F13)</f>
        <v>453250</v>
      </c>
      <c r="G14" s="83">
        <f>F14</f>
        <v>453250</v>
      </c>
      <c r="H14" s="68"/>
    </row>
    <row r="15" spans="1:8" s="18" customFormat="1" ht="21.75" customHeight="1" thickTop="1">
      <c r="A15" s="3"/>
      <c r="B15" s="16" t="s">
        <v>44</v>
      </c>
      <c r="C15" s="15"/>
      <c r="D15" s="75"/>
      <c r="E15" s="82"/>
      <c r="F15" s="75"/>
      <c r="G15" s="75"/>
      <c r="H15" s="28"/>
    </row>
    <row r="16" spans="1:8" ht="21.75" customHeight="1">
      <c r="A16" s="3">
        <v>1</v>
      </c>
      <c r="B16" s="16" t="s">
        <v>79</v>
      </c>
      <c r="C16" s="15"/>
      <c r="D16" s="75"/>
      <c r="E16" s="82"/>
      <c r="F16" s="75"/>
      <c r="G16" s="75"/>
      <c r="H16" s="27"/>
    </row>
    <row r="17" spans="1:8" ht="21.75" customHeight="1">
      <c r="A17" s="3"/>
      <c r="B17" s="16"/>
      <c r="C17" s="15" t="s">
        <v>183</v>
      </c>
      <c r="D17" s="75">
        <v>10000</v>
      </c>
      <c r="E17" s="82">
        <v>4290</v>
      </c>
      <c r="F17" s="75">
        <f>D17-E17</f>
        <v>5710</v>
      </c>
      <c r="G17" s="75">
        <f>F17</f>
        <v>5710</v>
      </c>
      <c r="H17" s="27"/>
    </row>
    <row r="18" spans="1:8" ht="21.75" customHeight="1">
      <c r="A18" s="3"/>
      <c r="B18" s="16"/>
      <c r="C18" s="15" t="s">
        <v>191</v>
      </c>
      <c r="D18" s="75">
        <v>5000</v>
      </c>
      <c r="E18" s="82">
        <v>0</v>
      </c>
      <c r="F18" s="75">
        <f>+D18-E18</f>
        <v>5000</v>
      </c>
      <c r="G18" s="75">
        <f>F18</f>
        <v>5000</v>
      </c>
      <c r="H18" s="29"/>
    </row>
    <row r="19" spans="1:8" s="12" customFormat="1" ht="21.75" customHeight="1" thickBot="1">
      <c r="A19" s="133" t="s">
        <v>14</v>
      </c>
      <c r="B19" s="134"/>
      <c r="C19" s="135"/>
      <c r="D19" s="83">
        <f>SUM(D17:D18)</f>
        <v>15000</v>
      </c>
      <c r="E19" s="83">
        <f>SUM(E17:E18)</f>
        <v>4290</v>
      </c>
      <c r="F19" s="83">
        <f>SUM(F17:F18)</f>
        <v>10710</v>
      </c>
      <c r="G19" s="83">
        <f>F19</f>
        <v>10710</v>
      </c>
      <c r="H19" s="49"/>
    </row>
    <row r="20" spans="1:8" ht="21.75" customHeight="1" thickTop="1">
      <c r="A20" s="2">
        <v>2</v>
      </c>
      <c r="B20" s="20" t="s">
        <v>47</v>
      </c>
      <c r="C20" s="13"/>
      <c r="D20" s="74"/>
      <c r="E20" s="90"/>
      <c r="F20" s="74"/>
      <c r="G20" s="74"/>
      <c r="H20" s="28"/>
    </row>
    <row r="21" spans="1:8" ht="21.75" customHeight="1">
      <c r="A21" s="3"/>
      <c r="B21" s="16" t="s">
        <v>48</v>
      </c>
      <c r="C21" s="15"/>
      <c r="D21" s="75"/>
      <c r="E21" s="82"/>
      <c r="F21" s="75"/>
      <c r="G21" s="75"/>
      <c r="H21" s="27"/>
    </row>
    <row r="22" spans="1:8" ht="21" customHeight="1">
      <c r="A22" s="3"/>
      <c r="B22" s="16"/>
      <c r="C22" s="15" t="s">
        <v>49</v>
      </c>
      <c r="D22" s="75">
        <v>5000</v>
      </c>
      <c r="E22" s="75">
        <v>4050</v>
      </c>
      <c r="F22" s="75">
        <f>+D22-E22</f>
        <v>950</v>
      </c>
      <c r="G22" s="75">
        <f>F22</f>
        <v>950</v>
      </c>
      <c r="H22" s="27"/>
    </row>
    <row r="23" spans="1:8" ht="21.75" customHeight="1">
      <c r="A23" s="3"/>
      <c r="B23" s="16" t="s">
        <v>192</v>
      </c>
      <c r="C23" s="15"/>
      <c r="D23" s="75"/>
      <c r="E23" s="82"/>
      <c r="F23" s="75"/>
      <c r="G23" s="75"/>
      <c r="H23" s="27"/>
    </row>
    <row r="24" spans="1:8" ht="21.75" customHeight="1">
      <c r="A24" s="4"/>
      <c r="B24" s="26"/>
      <c r="C24" s="17" t="s">
        <v>92</v>
      </c>
      <c r="D24" s="76">
        <v>50000</v>
      </c>
      <c r="E24" s="87">
        <v>20570</v>
      </c>
      <c r="F24" s="76">
        <f>+D24-E24</f>
        <v>29430</v>
      </c>
      <c r="G24" s="76">
        <f>F24</f>
        <v>29430</v>
      </c>
      <c r="H24" s="29"/>
    </row>
    <row r="25" spans="1:8" s="12" customFormat="1" ht="21" customHeight="1">
      <c r="A25" s="8"/>
      <c r="B25" s="8"/>
      <c r="C25" s="8"/>
      <c r="D25" s="95"/>
      <c r="E25" s="95"/>
      <c r="F25" s="95"/>
      <c r="G25" s="95"/>
      <c r="H25" s="51"/>
    </row>
    <row r="26" spans="1:8" s="12" customFormat="1" ht="21.75" customHeight="1">
      <c r="A26" s="141" t="s">
        <v>7</v>
      </c>
      <c r="B26" s="141"/>
      <c r="C26" s="141"/>
      <c r="D26" s="141"/>
      <c r="E26" s="141"/>
      <c r="F26" s="141"/>
      <c r="G26" s="141"/>
      <c r="H26" s="141"/>
    </row>
    <row r="27" spans="1:8" s="12" customFormat="1" ht="19.5" customHeight="1">
      <c r="A27" s="137" t="s">
        <v>11</v>
      </c>
      <c r="B27" s="127" t="s">
        <v>3</v>
      </c>
      <c r="C27" s="127" t="s">
        <v>4</v>
      </c>
      <c r="D27" s="137" t="s">
        <v>10</v>
      </c>
      <c r="E27" s="1" t="s">
        <v>5</v>
      </c>
      <c r="F27" s="127" t="s">
        <v>6</v>
      </c>
      <c r="G27" s="137" t="s">
        <v>12</v>
      </c>
      <c r="H27" s="127" t="s">
        <v>1</v>
      </c>
    </row>
    <row r="28" spans="1:8" s="12" customFormat="1" ht="17.25" customHeight="1">
      <c r="A28" s="131"/>
      <c r="B28" s="128"/>
      <c r="C28" s="128"/>
      <c r="D28" s="131"/>
      <c r="E28" s="131" t="str">
        <f>E5</f>
        <v>1 ต.ค. 58 ถึง 30 มิ.ย. 59</v>
      </c>
      <c r="F28" s="128"/>
      <c r="G28" s="131"/>
      <c r="H28" s="128"/>
    </row>
    <row r="29" spans="1:8" s="12" customFormat="1" ht="17.25" customHeight="1">
      <c r="A29" s="132"/>
      <c r="B29" s="129"/>
      <c r="C29" s="129"/>
      <c r="D29" s="132"/>
      <c r="E29" s="132"/>
      <c r="F29" s="129"/>
      <c r="G29" s="132"/>
      <c r="H29" s="129"/>
    </row>
    <row r="30" spans="1:8" ht="21.75" customHeight="1">
      <c r="A30" s="3"/>
      <c r="B30" s="16" t="s">
        <v>93</v>
      </c>
      <c r="C30" s="15"/>
      <c r="D30" s="75"/>
      <c r="E30" s="75"/>
      <c r="F30" s="75"/>
      <c r="G30" s="75"/>
      <c r="H30" s="31"/>
    </row>
    <row r="31" spans="1:8" ht="21.75" customHeight="1">
      <c r="A31" s="3"/>
      <c r="B31" s="16"/>
      <c r="C31" s="15" t="s">
        <v>58</v>
      </c>
      <c r="D31" s="75">
        <v>15000</v>
      </c>
      <c r="E31" s="75">
        <v>460</v>
      </c>
      <c r="F31" s="75">
        <f>+D31-E31</f>
        <v>14540</v>
      </c>
      <c r="G31" s="75">
        <f>F31</f>
        <v>14540</v>
      </c>
      <c r="H31" s="27"/>
    </row>
    <row r="32" spans="1:8" ht="21.75" customHeight="1">
      <c r="A32" s="3"/>
      <c r="B32" s="16"/>
      <c r="C32" s="15" t="s">
        <v>101</v>
      </c>
      <c r="D32" s="75">
        <v>15000</v>
      </c>
      <c r="E32" s="75">
        <v>0</v>
      </c>
      <c r="F32" s="75">
        <f>+D32-E32</f>
        <v>15000</v>
      </c>
      <c r="G32" s="75">
        <f>F32</f>
        <v>15000</v>
      </c>
      <c r="H32" s="27"/>
    </row>
    <row r="33" spans="1:8" s="12" customFormat="1" ht="21.75" customHeight="1" thickBot="1">
      <c r="A33" s="133" t="s">
        <v>14</v>
      </c>
      <c r="B33" s="134"/>
      <c r="C33" s="135"/>
      <c r="D33" s="83">
        <f>SUM(D22:D24,D31:D32)</f>
        <v>85000</v>
      </c>
      <c r="E33" s="83">
        <f>SUM(E22:E24,E31:E32)</f>
        <v>25080</v>
      </c>
      <c r="F33" s="83">
        <f>SUM(F22:F24,F31:F32)</f>
        <v>59920</v>
      </c>
      <c r="G33" s="83">
        <f>F33</f>
        <v>59920</v>
      </c>
      <c r="H33" s="49"/>
    </row>
    <row r="34" spans="1:8" ht="21.75" customHeight="1" thickTop="1">
      <c r="A34" s="55">
        <v>3</v>
      </c>
      <c r="B34" s="59" t="s">
        <v>59</v>
      </c>
      <c r="C34" s="57"/>
      <c r="D34" s="84"/>
      <c r="E34" s="84"/>
      <c r="F34" s="84"/>
      <c r="G34" s="84"/>
      <c r="H34" s="58"/>
    </row>
    <row r="35" spans="1:8" ht="21.75" customHeight="1">
      <c r="A35" s="3"/>
      <c r="B35" s="16"/>
      <c r="C35" s="15" t="s">
        <v>60</v>
      </c>
      <c r="D35" s="75">
        <v>10000</v>
      </c>
      <c r="E35" s="75">
        <v>0</v>
      </c>
      <c r="F35" s="75">
        <f aca="true" t="shared" si="0" ref="F35:F40">SUM(D35-E35)</f>
        <v>10000</v>
      </c>
      <c r="G35" s="75">
        <f aca="true" t="shared" si="1" ref="G35:G44">F35</f>
        <v>10000</v>
      </c>
      <c r="H35" s="31"/>
    </row>
    <row r="36" spans="1:8" ht="21.75" customHeight="1">
      <c r="A36" s="3"/>
      <c r="B36" s="16"/>
      <c r="C36" s="15" t="s">
        <v>94</v>
      </c>
      <c r="D36" s="75">
        <v>15000</v>
      </c>
      <c r="E36" s="75">
        <v>0</v>
      </c>
      <c r="F36" s="75">
        <f t="shared" si="0"/>
        <v>15000</v>
      </c>
      <c r="G36" s="75">
        <f t="shared" si="1"/>
        <v>15000</v>
      </c>
      <c r="H36" s="31"/>
    </row>
    <row r="37" spans="1:8" ht="21.75" customHeight="1">
      <c r="A37" s="3"/>
      <c r="B37" s="16"/>
      <c r="C37" s="15" t="s">
        <v>62</v>
      </c>
      <c r="D37" s="75">
        <v>5000</v>
      </c>
      <c r="E37" s="75">
        <v>0</v>
      </c>
      <c r="F37" s="75">
        <f t="shared" si="0"/>
        <v>5000</v>
      </c>
      <c r="G37" s="75">
        <f t="shared" si="1"/>
        <v>5000</v>
      </c>
      <c r="H37" s="31"/>
    </row>
    <row r="38" spans="1:8" ht="21.75" customHeight="1">
      <c r="A38" s="3"/>
      <c r="B38" s="16"/>
      <c r="C38" s="15" t="s">
        <v>95</v>
      </c>
      <c r="D38" s="75">
        <v>20000</v>
      </c>
      <c r="E38" s="75">
        <v>0</v>
      </c>
      <c r="F38" s="75">
        <f t="shared" si="0"/>
        <v>20000</v>
      </c>
      <c r="G38" s="75">
        <f t="shared" si="1"/>
        <v>20000</v>
      </c>
      <c r="H38" s="31"/>
    </row>
    <row r="39" spans="1:8" ht="21.75" customHeight="1">
      <c r="A39" s="3"/>
      <c r="B39" s="16"/>
      <c r="C39" s="15" t="s">
        <v>96</v>
      </c>
      <c r="D39" s="75">
        <v>3000</v>
      </c>
      <c r="E39" s="75">
        <v>0</v>
      </c>
      <c r="F39" s="75">
        <f t="shared" si="0"/>
        <v>3000</v>
      </c>
      <c r="G39" s="75">
        <f t="shared" si="1"/>
        <v>3000</v>
      </c>
      <c r="H39" s="31"/>
    </row>
    <row r="40" spans="1:8" ht="21.75" customHeight="1">
      <c r="A40" s="3"/>
      <c r="B40" s="16"/>
      <c r="C40" s="15" t="s">
        <v>64</v>
      </c>
      <c r="D40" s="75">
        <v>7000</v>
      </c>
      <c r="E40" s="75">
        <v>1905.12</v>
      </c>
      <c r="F40" s="75">
        <f t="shared" si="0"/>
        <v>5094.88</v>
      </c>
      <c r="G40" s="75">
        <f t="shared" si="1"/>
        <v>5094.88</v>
      </c>
      <c r="H40" s="31"/>
    </row>
    <row r="41" spans="1:8" ht="21.75" customHeight="1">
      <c r="A41" s="3"/>
      <c r="B41" s="16"/>
      <c r="C41" s="15" t="s">
        <v>65</v>
      </c>
      <c r="D41" s="75">
        <v>3000</v>
      </c>
      <c r="E41" s="75">
        <v>0</v>
      </c>
      <c r="F41" s="75">
        <f>SUM(D41-E41)</f>
        <v>3000</v>
      </c>
      <c r="G41" s="75">
        <f t="shared" si="1"/>
        <v>3000</v>
      </c>
      <c r="H41" s="31"/>
    </row>
    <row r="42" spans="1:8" ht="21.75" customHeight="1">
      <c r="A42" s="3"/>
      <c r="B42" s="16"/>
      <c r="C42" s="15" t="s">
        <v>162</v>
      </c>
      <c r="D42" s="75">
        <v>20000</v>
      </c>
      <c r="E42" s="75">
        <v>9800</v>
      </c>
      <c r="F42" s="75">
        <f>SUM(D42-E42)</f>
        <v>10200</v>
      </c>
      <c r="G42" s="75">
        <f t="shared" si="1"/>
        <v>10200</v>
      </c>
      <c r="H42" s="54"/>
    </row>
    <row r="43" spans="1:8" ht="21.75" customHeight="1">
      <c r="A43" s="3"/>
      <c r="B43" s="16"/>
      <c r="C43" s="15" t="s">
        <v>66</v>
      </c>
      <c r="D43" s="75">
        <v>20000</v>
      </c>
      <c r="E43" s="75">
        <v>18300</v>
      </c>
      <c r="F43" s="75">
        <f>SUM(D43-E43)</f>
        <v>1700</v>
      </c>
      <c r="G43" s="75">
        <f t="shared" si="1"/>
        <v>1700</v>
      </c>
      <c r="H43" s="54"/>
    </row>
    <row r="44" spans="1:8" s="12" customFormat="1" ht="21.75" customHeight="1" thickBot="1">
      <c r="A44" s="133" t="s">
        <v>14</v>
      </c>
      <c r="B44" s="134"/>
      <c r="C44" s="135"/>
      <c r="D44" s="83">
        <f>SUM(D35:D43)</f>
        <v>103000</v>
      </c>
      <c r="E44" s="83">
        <f>SUM(E35:E43)</f>
        <v>30005.12</v>
      </c>
      <c r="F44" s="83">
        <f>SUM(F35:F43)</f>
        <v>72994.88</v>
      </c>
      <c r="G44" s="83">
        <f t="shared" si="1"/>
        <v>72994.88</v>
      </c>
      <c r="H44" s="49"/>
    </row>
    <row r="45" spans="1:8" ht="21.75" customHeight="1" thickTop="1">
      <c r="A45" s="3">
        <v>4</v>
      </c>
      <c r="B45" s="16" t="s">
        <v>156</v>
      </c>
      <c r="C45" s="15"/>
      <c r="D45" s="75"/>
      <c r="E45" s="75"/>
      <c r="F45" s="75"/>
      <c r="G45" s="75"/>
      <c r="H45" s="54"/>
    </row>
    <row r="46" spans="1:8" ht="21.75" customHeight="1">
      <c r="A46" s="3"/>
      <c r="B46" s="16"/>
      <c r="C46" s="15" t="s">
        <v>68</v>
      </c>
      <c r="D46" s="75">
        <f>30000+20000</f>
        <v>50000</v>
      </c>
      <c r="E46" s="75">
        <v>31669.55</v>
      </c>
      <c r="F46" s="75">
        <f>SUM(D46-E46)</f>
        <v>18330.45</v>
      </c>
      <c r="G46" s="75">
        <f>F46</f>
        <v>18330.45</v>
      </c>
      <c r="H46" s="54"/>
    </row>
    <row r="47" spans="1:8" ht="21.75" customHeight="1">
      <c r="A47" s="3"/>
      <c r="B47" s="16"/>
      <c r="C47" s="15" t="s">
        <v>69</v>
      </c>
      <c r="D47" s="75">
        <v>5000</v>
      </c>
      <c r="E47" s="75">
        <v>405</v>
      </c>
      <c r="F47" s="75">
        <f>D47-E47</f>
        <v>4595</v>
      </c>
      <c r="G47" s="75">
        <f>F47</f>
        <v>4595</v>
      </c>
      <c r="H47" s="54"/>
    </row>
    <row r="48" spans="1:8" s="12" customFormat="1" ht="21.75" customHeight="1" thickBot="1">
      <c r="A48" s="133" t="s">
        <v>14</v>
      </c>
      <c r="B48" s="134"/>
      <c r="C48" s="135"/>
      <c r="D48" s="83">
        <f>SUM(D46:D47)</f>
        <v>55000</v>
      </c>
      <c r="E48" s="83">
        <f>SUM(E46:E47)</f>
        <v>32074.55</v>
      </c>
      <c r="F48" s="83">
        <f>SUM(F46:F47)</f>
        <v>22925.45</v>
      </c>
      <c r="G48" s="83">
        <f>F48</f>
        <v>22925.45</v>
      </c>
      <c r="H48" s="49"/>
    </row>
    <row r="49" spans="1:8" s="12" customFormat="1" ht="21.75" customHeight="1" thickTop="1">
      <c r="A49" s="8"/>
      <c r="B49" s="8"/>
      <c r="C49" s="8"/>
      <c r="D49" s="95"/>
      <c r="E49" s="95"/>
      <c r="F49" s="95"/>
      <c r="G49" s="95"/>
      <c r="H49" s="51"/>
    </row>
    <row r="50" spans="1:8" s="12" customFormat="1" ht="21.75" customHeight="1">
      <c r="A50" s="8"/>
      <c r="B50" s="8"/>
      <c r="C50" s="8"/>
      <c r="D50" s="95"/>
      <c r="E50" s="95"/>
      <c r="F50" s="95"/>
      <c r="G50" s="95"/>
      <c r="H50" s="51"/>
    </row>
    <row r="51" spans="1:8" ht="21.75" customHeight="1">
      <c r="A51" s="138" t="s">
        <v>8</v>
      </c>
      <c r="B51" s="138"/>
      <c r="C51" s="138"/>
      <c r="D51" s="138"/>
      <c r="E51" s="138"/>
      <c r="F51" s="138"/>
      <c r="G51" s="138"/>
      <c r="H51" s="138"/>
    </row>
    <row r="52" spans="1:8" s="12" customFormat="1" ht="18" customHeight="1">
      <c r="A52" s="137" t="s">
        <v>11</v>
      </c>
      <c r="B52" s="127" t="s">
        <v>3</v>
      </c>
      <c r="C52" s="127" t="s">
        <v>4</v>
      </c>
      <c r="D52" s="137" t="s">
        <v>10</v>
      </c>
      <c r="E52" s="1" t="s">
        <v>5</v>
      </c>
      <c r="F52" s="127" t="s">
        <v>6</v>
      </c>
      <c r="G52" s="137" t="s">
        <v>12</v>
      </c>
      <c r="H52" s="127" t="s">
        <v>1</v>
      </c>
    </row>
    <row r="53" spans="1:8" s="12" customFormat="1" ht="16.5" customHeight="1">
      <c r="A53" s="131"/>
      <c r="B53" s="128"/>
      <c r="C53" s="128"/>
      <c r="D53" s="131"/>
      <c r="E53" s="131" t="str">
        <f>E5</f>
        <v>1 ต.ค. 58 ถึง 30 มิ.ย. 59</v>
      </c>
      <c r="F53" s="128"/>
      <c r="G53" s="131"/>
      <c r="H53" s="128"/>
    </row>
    <row r="54" spans="1:8" s="12" customFormat="1" ht="18" customHeight="1" thickBot="1">
      <c r="A54" s="132"/>
      <c r="B54" s="129"/>
      <c r="C54" s="129"/>
      <c r="D54" s="132"/>
      <c r="E54" s="132"/>
      <c r="F54" s="129"/>
      <c r="G54" s="132"/>
      <c r="H54" s="129"/>
    </row>
    <row r="55" spans="1:8" s="12" customFormat="1" ht="21.75" customHeight="1" thickTop="1">
      <c r="A55" s="55"/>
      <c r="B55" s="59" t="s">
        <v>73</v>
      </c>
      <c r="C55" s="60"/>
      <c r="D55" s="84"/>
      <c r="E55" s="84"/>
      <c r="F55" s="84"/>
      <c r="G55" s="84"/>
      <c r="H55" s="42"/>
    </row>
    <row r="56" spans="1:8" s="12" customFormat="1" ht="21.75" customHeight="1">
      <c r="A56" s="3"/>
      <c r="B56" s="16" t="s">
        <v>97</v>
      </c>
      <c r="C56" s="9"/>
      <c r="D56" s="75"/>
      <c r="E56" s="75"/>
      <c r="F56" s="75"/>
      <c r="G56" s="75"/>
      <c r="H56" s="27"/>
    </row>
    <row r="57" spans="1:8" s="12" customFormat="1" ht="21.75" customHeight="1">
      <c r="A57" s="3">
        <v>1</v>
      </c>
      <c r="B57" s="16" t="s">
        <v>80</v>
      </c>
      <c r="C57" s="9"/>
      <c r="D57" s="75"/>
      <c r="E57" s="75"/>
      <c r="F57" s="75"/>
      <c r="G57" s="75"/>
      <c r="H57" s="27"/>
    </row>
    <row r="58" spans="1:8" s="12" customFormat="1" ht="21.75" customHeight="1">
      <c r="A58" s="3"/>
      <c r="B58" s="16"/>
      <c r="C58" s="9" t="s">
        <v>98</v>
      </c>
      <c r="D58" s="75">
        <v>728000</v>
      </c>
      <c r="E58" s="75">
        <v>546000</v>
      </c>
      <c r="F58" s="75">
        <f>SUM(D58-E58)</f>
        <v>182000</v>
      </c>
      <c r="G58" s="75">
        <f>F58</f>
        <v>182000</v>
      </c>
      <c r="H58" s="27"/>
    </row>
    <row r="59" spans="1:8" s="12" customFormat="1" ht="21.75" customHeight="1">
      <c r="A59" s="3"/>
      <c r="B59" s="16"/>
      <c r="C59" s="9" t="s">
        <v>99</v>
      </c>
      <c r="D59" s="75">
        <v>700000</v>
      </c>
      <c r="E59" s="75">
        <v>525000</v>
      </c>
      <c r="F59" s="75">
        <f>SUM(D59-E59)</f>
        <v>175000</v>
      </c>
      <c r="G59" s="75">
        <f>F59</f>
        <v>175000</v>
      </c>
      <c r="H59" s="27"/>
    </row>
    <row r="60" spans="1:8" s="12" customFormat="1" ht="18.75" customHeight="1">
      <c r="A60" s="3"/>
      <c r="B60" s="16"/>
      <c r="C60" s="9" t="s">
        <v>100</v>
      </c>
      <c r="D60" s="75">
        <v>596000</v>
      </c>
      <c r="E60" s="75">
        <v>447000</v>
      </c>
      <c r="F60" s="75">
        <f>SUM(D60-E60)</f>
        <v>149000</v>
      </c>
      <c r="G60" s="75">
        <f>F60</f>
        <v>149000</v>
      </c>
      <c r="H60" s="27"/>
    </row>
    <row r="61" spans="1:8" s="12" customFormat="1" ht="21.75" customHeight="1" thickBot="1">
      <c r="A61" s="133" t="s">
        <v>14</v>
      </c>
      <c r="B61" s="134"/>
      <c r="C61" s="135"/>
      <c r="D61" s="83">
        <f>SUM(D58:D60)</f>
        <v>2024000</v>
      </c>
      <c r="E61" s="83">
        <f>SUM(E58:E60)</f>
        <v>1518000</v>
      </c>
      <c r="F61" s="83">
        <f>SUM(F58:F60)</f>
        <v>506000</v>
      </c>
      <c r="G61" s="83">
        <f>F61</f>
        <v>506000</v>
      </c>
      <c r="H61" s="49"/>
    </row>
    <row r="62" spans="1:8" ht="21.75" customHeight="1" thickTop="1">
      <c r="A62" s="55"/>
      <c r="B62" s="59" t="s">
        <v>76</v>
      </c>
      <c r="C62" s="57"/>
      <c r="D62" s="84"/>
      <c r="E62" s="84"/>
      <c r="F62" s="84"/>
      <c r="G62" s="84"/>
      <c r="H62" s="58"/>
    </row>
    <row r="63" spans="1:8" ht="21.75" customHeight="1">
      <c r="A63" s="3">
        <v>1</v>
      </c>
      <c r="B63" s="16" t="s">
        <v>82</v>
      </c>
      <c r="C63" s="15"/>
      <c r="D63" s="75"/>
      <c r="E63" s="75"/>
      <c r="F63" s="75"/>
      <c r="G63" s="75"/>
      <c r="H63" s="31"/>
    </row>
    <row r="64" spans="1:8" ht="21.75" customHeight="1">
      <c r="A64" s="3"/>
      <c r="B64" s="16" t="s">
        <v>227</v>
      </c>
      <c r="C64" s="15"/>
      <c r="D64" s="75"/>
      <c r="E64" s="75"/>
      <c r="F64" s="75"/>
      <c r="G64" s="75"/>
      <c r="H64" s="37"/>
    </row>
    <row r="65" spans="1:8" ht="21.75" customHeight="1">
      <c r="A65" s="3"/>
      <c r="B65" s="16"/>
      <c r="C65" s="15" t="s">
        <v>77</v>
      </c>
      <c r="D65" s="75">
        <v>20000</v>
      </c>
      <c r="E65" s="75">
        <v>0</v>
      </c>
      <c r="F65" s="75">
        <f>SUM(D65-E65)</f>
        <v>20000</v>
      </c>
      <c r="G65" s="75">
        <f>F65</f>
        <v>20000</v>
      </c>
      <c r="H65" s="37"/>
    </row>
    <row r="66" spans="1:8" s="12" customFormat="1" ht="21.75" customHeight="1" thickBot="1">
      <c r="A66" s="133" t="s">
        <v>14</v>
      </c>
      <c r="B66" s="134"/>
      <c r="C66" s="135"/>
      <c r="D66" s="83">
        <f>SUM(D64:D65)</f>
        <v>20000</v>
      </c>
      <c r="E66" s="83">
        <f>SUM(E64:E65)</f>
        <v>0</v>
      </c>
      <c r="F66" s="83">
        <f>SUM(F64:F65)</f>
        <v>20000</v>
      </c>
      <c r="G66" s="83">
        <f>F66</f>
        <v>20000</v>
      </c>
      <c r="H66" s="49"/>
    </row>
    <row r="67" spans="1:8" ht="21.75" customHeight="1" thickTop="1">
      <c r="A67" s="55">
        <v>2</v>
      </c>
      <c r="B67" s="56" t="s">
        <v>83</v>
      </c>
      <c r="C67" s="57"/>
      <c r="D67" s="84"/>
      <c r="E67" s="84"/>
      <c r="F67" s="84"/>
      <c r="G67" s="84"/>
      <c r="H67" s="61"/>
    </row>
    <row r="68" spans="1:8" ht="21.75" customHeight="1">
      <c r="A68" s="3"/>
      <c r="B68" s="45" t="s">
        <v>84</v>
      </c>
      <c r="C68" s="15"/>
      <c r="D68" s="75"/>
      <c r="E68" s="75"/>
      <c r="F68" s="75"/>
      <c r="G68" s="75"/>
      <c r="H68" s="37"/>
    </row>
    <row r="69" spans="1:8" ht="21.75" customHeight="1">
      <c r="A69" s="3"/>
      <c r="B69" s="45"/>
      <c r="C69" s="15" t="s">
        <v>231</v>
      </c>
      <c r="D69" s="75">
        <v>99000</v>
      </c>
      <c r="E69" s="75">
        <v>0</v>
      </c>
      <c r="F69" s="75">
        <f>D69-E69</f>
        <v>99000</v>
      </c>
      <c r="G69" s="75">
        <f>F69</f>
        <v>99000</v>
      </c>
      <c r="H69" s="37"/>
    </row>
    <row r="70" spans="1:8" ht="21.75" customHeight="1">
      <c r="A70" s="4"/>
      <c r="B70" s="63"/>
      <c r="C70" s="17" t="s">
        <v>85</v>
      </c>
      <c r="D70" s="76">
        <v>100000</v>
      </c>
      <c r="E70" s="76"/>
      <c r="F70" s="76">
        <f>SUM(D70-E70)</f>
        <v>100000</v>
      </c>
      <c r="G70" s="76">
        <f>F70</f>
        <v>100000</v>
      </c>
      <c r="H70" s="65"/>
    </row>
    <row r="71" spans="1:8" s="12" customFormat="1" ht="21.75" customHeight="1" thickBot="1">
      <c r="A71" s="133" t="s">
        <v>14</v>
      </c>
      <c r="B71" s="134"/>
      <c r="C71" s="135"/>
      <c r="D71" s="83">
        <f>SUM(D69:D70)</f>
        <v>199000</v>
      </c>
      <c r="E71" s="83">
        <f>SUM(E69:E70)</f>
        <v>0</v>
      </c>
      <c r="F71" s="83">
        <f>SUM(F69:F70)</f>
        <v>199000</v>
      </c>
      <c r="G71" s="83">
        <f>F71</f>
        <v>199000</v>
      </c>
      <c r="H71" s="49"/>
    </row>
    <row r="72" spans="1:8" s="5" customFormat="1" ht="21.75" customHeight="1" thickBot="1" thickTop="1">
      <c r="A72" s="130" t="s">
        <v>0</v>
      </c>
      <c r="B72" s="130"/>
      <c r="C72" s="130"/>
      <c r="D72" s="62">
        <f>D14+D19+D33+D44+D48+D61+D66+D71</f>
        <v>3557000</v>
      </c>
      <c r="E72" s="62">
        <f>E14+E19+E33+E44+E48+E61+E66+E71</f>
        <v>2212199.67</v>
      </c>
      <c r="F72" s="62">
        <f>F14+F19+F33+F44+F48+F61+F66+F71</f>
        <v>1344800.33</v>
      </c>
      <c r="G72" s="62">
        <f>F72</f>
        <v>1344800.33</v>
      </c>
      <c r="H72" s="24"/>
    </row>
    <row r="73" spans="1:8" s="5" customFormat="1" ht="21.75" customHeight="1" thickTop="1">
      <c r="A73" s="8"/>
      <c r="B73" s="8"/>
      <c r="C73" s="8"/>
      <c r="D73" s="113"/>
      <c r="E73" s="113"/>
      <c r="F73" s="113"/>
      <c r="G73" s="113"/>
      <c r="H73" s="114"/>
    </row>
    <row r="74" spans="1:8" s="5" customFormat="1" ht="21.75" customHeight="1">
      <c r="A74" s="8"/>
      <c r="B74" s="8"/>
      <c r="C74" s="8"/>
      <c r="D74" s="113"/>
      <c r="E74" s="113"/>
      <c r="F74" s="113"/>
      <c r="G74" s="113"/>
      <c r="H74" s="114"/>
    </row>
    <row r="75" spans="1:8" ht="21.75" customHeight="1">
      <c r="A75" s="8"/>
      <c r="B75" s="22"/>
      <c r="C75" s="18"/>
      <c r="D75" s="18"/>
      <c r="E75" s="18"/>
      <c r="F75" s="18"/>
      <c r="G75" s="18"/>
      <c r="H75" s="32"/>
    </row>
    <row r="76" spans="1:8" ht="21.75" customHeight="1">
      <c r="A76" s="8"/>
      <c r="B76" s="22"/>
      <c r="C76" s="18"/>
      <c r="D76" s="18"/>
      <c r="E76" s="18"/>
      <c r="F76" s="18"/>
      <c r="G76" s="18"/>
      <c r="H76" s="32"/>
    </row>
    <row r="77" spans="1:8" ht="21.75" customHeight="1">
      <c r="A77" s="8"/>
      <c r="B77" s="22"/>
      <c r="C77" s="18"/>
      <c r="D77" s="18"/>
      <c r="E77" s="18"/>
      <c r="F77" s="18"/>
      <c r="G77" s="18"/>
      <c r="H77" s="32"/>
    </row>
    <row r="78" spans="1:8" ht="21.75" customHeight="1">
      <c r="A78" s="8"/>
      <c r="B78" s="22"/>
      <c r="C78" s="18"/>
      <c r="D78" s="18"/>
      <c r="E78" s="18"/>
      <c r="F78" s="18"/>
      <c r="G78" s="18"/>
      <c r="H78" s="32"/>
    </row>
    <row r="79" spans="1:8" ht="21.75" customHeight="1">
      <c r="A79" s="8"/>
      <c r="B79" s="22"/>
      <c r="C79" s="18"/>
      <c r="D79" s="18"/>
      <c r="E79" s="18"/>
      <c r="F79" s="18"/>
      <c r="G79" s="18"/>
      <c r="H79" s="34"/>
    </row>
    <row r="80" spans="1:8" ht="21.75" customHeight="1">
      <c r="A80" s="8"/>
      <c r="B80" s="22"/>
      <c r="C80" s="18"/>
      <c r="D80" s="18"/>
      <c r="E80" s="18"/>
      <c r="F80" s="18"/>
      <c r="G80" s="18"/>
      <c r="H80" s="34"/>
    </row>
    <row r="81" spans="1:8" ht="21.75" customHeight="1">
      <c r="A81" s="8"/>
      <c r="B81" s="22"/>
      <c r="C81" s="18"/>
      <c r="D81" s="18"/>
      <c r="E81" s="18"/>
      <c r="F81" s="18"/>
      <c r="G81" s="18"/>
      <c r="H81" s="34"/>
    </row>
    <row r="82" spans="1:8" ht="21.75" customHeight="1">
      <c r="A82" s="8"/>
      <c r="B82" s="22"/>
      <c r="C82" s="18"/>
      <c r="D82" s="18"/>
      <c r="E82" s="18"/>
      <c r="F82" s="18"/>
      <c r="G82" s="18"/>
      <c r="H82" s="34"/>
    </row>
  </sheetData>
  <sheetProtection/>
  <mergeCells count="38">
    <mergeCell ref="D4:D6"/>
    <mergeCell ref="G52:G54"/>
    <mergeCell ref="A26:H26"/>
    <mergeCell ref="A72:C72"/>
    <mergeCell ref="A71:C71"/>
    <mergeCell ref="A51:H51"/>
    <mergeCell ref="A66:C66"/>
    <mergeCell ref="C27:C29"/>
    <mergeCell ref="C52:C54"/>
    <mergeCell ref="A52:A54"/>
    <mergeCell ref="E28:E29"/>
    <mergeCell ref="A48:C48"/>
    <mergeCell ref="A33:C33"/>
    <mergeCell ref="A1:H1"/>
    <mergeCell ref="A2:H2"/>
    <mergeCell ref="A3:H3"/>
    <mergeCell ref="A4:A6"/>
    <mergeCell ref="B4:B6"/>
    <mergeCell ref="A14:C14"/>
    <mergeCell ref="C4:C6"/>
    <mergeCell ref="D27:D29"/>
    <mergeCell ref="D52:D54"/>
    <mergeCell ref="A19:C19"/>
    <mergeCell ref="A61:C61"/>
    <mergeCell ref="A44:C44"/>
    <mergeCell ref="A27:A29"/>
    <mergeCell ref="B27:B29"/>
    <mergeCell ref="B52:B54"/>
    <mergeCell ref="E53:E54"/>
    <mergeCell ref="F27:F29"/>
    <mergeCell ref="H27:H29"/>
    <mergeCell ref="G4:G6"/>
    <mergeCell ref="H4:H6"/>
    <mergeCell ref="F52:F54"/>
    <mergeCell ref="H52:H54"/>
    <mergeCell ref="G27:G29"/>
    <mergeCell ref="F4:F6"/>
    <mergeCell ref="E5:E6"/>
  </mergeCells>
  <printOptions horizontalCentered="1"/>
  <pageMargins left="0.1968503937007874" right="0.1968503937007874" top="0.7874015748031497" bottom="0.3937007874015748" header="0.2755905511811024" footer="0.3937007874015748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">
      <selection activeCell="E15" sqref="E15"/>
    </sheetView>
  </sheetViews>
  <sheetFormatPr defaultColWidth="9.140625" defaultRowHeight="21.75" customHeight="1"/>
  <cols>
    <col min="1" max="1" width="5.7109375" style="11" customWidth="1"/>
    <col min="2" max="2" width="18.7109375" style="12" customWidth="1"/>
    <col min="3" max="3" width="36.8515625" style="10" customWidth="1"/>
    <col min="4" max="4" width="14.140625" style="10" customWidth="1"/>
    <col min="5" max="5" width="15.7109375" style="10" customWidth="1"/>
    <col min="6" max="7" width="14.7109375" style="10" customWidth="1"/>
    <col min="8" max="8" width="38.710937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21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21.75" customHeight="1">
      <c r="A5" s="131"/>
      <c r="B5" s="128"/>
      <c r="C5" s="128"/>
      <c r="D5" s="131"/>
      <c r="E5" s="131" t="str">
        <f>แผนงานศึกษา!E53</f>
        <v>1 ต.ค. 58 ถึง 30 มิ.ย. 59</v>
      </c>
      <c r="F5" s="128"/>
      <c r="G5" s="131"/>
      <c r="H5" s="128"/>
    </row>
    <row r="6" spans="1:8" s="12" customFormat="1" ht="21.75" customHeight="1" thickBot="1">
      <c r="A6" s="132"/>
      <c r="B6" s="140"/>
      <c r="C6" s="129"/>
      <c r="D6" s="132"/>
      <c r="E6" s="139"/>
      <c r="F6" s="129"/>
      <c r="G6" s="132"/>
      <c r="H6" s="129"/>
    </row>
    <row r="7" spans="1:8" ht="21.75" customHeight="1" thickTop="1">
      <c r="A7" s="55"/>
      <c r="B7" s="56" t="s">
        <v>102</v>
      </c>
      <c r="C7" s="57"/>
      <c r="D7" s="84"/>
      <c r="E7" s="84"/>
      <c r="F7" s="84"/>
      <c r="G7" s="84"/>
      <c r="H7" s="61"/>
    </row>
    <row r="8" spans="1:8" ht="21.75" customHeight="1">
      <c r="A8" s="3"/>
      <c r="B8" s="45" t="s">
        <v>44</v>
      </c>
      <c r="C8" s="15"/>
      <c r="D8" s="75"/>
      <c r="E8" s="75"/>
      <c r="F8" s="75"/>
      <c r="G8" s="75"/>
      <c r="H8" s="37"/>
    </row>
    <row r="9" spans="1:8" ht="21.75" customHeight="1">
      <c r="A9" s="3">
        <v>1</v>
      </c>
      <c r="B9" s="45" t="s">
        <v>47</v>
      </c>
      <c r="C9" s="15"/>
      <c r="D9" s="75"/>
      <c r="E9" s="75"/>
      <c r="F9" s="75"/>
      <c r="G9" s="75"/>
      <c r="H9" s="37"/>
    </row>
    <row r="10" spans="1:8" ht="21.75" customHeight="1">
      <c r="A10" s="3"/>
      <c r="B10" s="45"/>
      <c r="C10" s="15" t="s">
        <v>193</v>
      </c>
      <c r="D10" s="75">
        <v>543200</v>
      </c>
      <c r="E10" s="75">
        <v>233300</v>
      </c>
      <c r="F10" s="75">
        <f>SUM(D10-E10)</f>
        <v>309900</v>
      </c>
      <c r="G10" s="75">
        <f>F10</f>
        <v>309900</v>
      </c>
      <c r="H10" s="37"/>
    </row>
    <row r="11" spans="1:8" ht="21.75" customHeight="1">
      <c r="A11" s="3"/>
      <c r="B11" s="45"/>
      <c r="C11" s="112" t="s">
        <v>194</v>
      </c>
      <c r="D11" s="75">
        <v>30000</v>
      </c>
      <c r="E11" s="75">
        <v>0</v>
      </c>
      <c r="F11" s="75">
        <f>SUM(D11-E11)</f>
        <v>30000</v>
      </c>
      <c r="G11" s="75">
        <f>F11</f>
        <v>30000</v>
      </c>
      <c r="H11" s="37"/>
    </row>
    <row r="12" spans="1:8" ht="21.75" customHeight="1">
      <c r="A12" s="3"/>
      <c r="B12" s="45"/>
      <c r="C12" s="15" t="s">
        <v>195</v>
      </c>
      <c r="D12" s="75">
        <v>5000</v>
      </c>
      <c r="E12" s="75">
        <v>0</v>
      </c>
      <c r="F12" s="75">
        <f>SUM(D12-E12)</f>
        <v>5000</v>
      </c>
      <c r="G12" s="75">
        <f>F12</f>
        <v>5000</v>
      </c>
      <c r="H12" s="37"/>
    </row>
    <row r="13" spans="1:8" ht="21.75" customHeight="1">
      <c r="A13" s="3"/>
      <c r="B13" s="45"/>
      <c r="C13" s="112" t="s">
        <v>232</v>
      </c>
      <c r="D13" s="75">
        <v>50000</v>
      </c>
      <c r="E13" s="75">
        <v>4815</v>
      </c>
      <c r="F13" s="75">
        <f>SUM(D13-E13)</f>
        <v>45185</v>
      </c>
      <c r="G13" s="75">
        <f>F13</f>
        <v>45185</v>
      </c>
      <c r="H13" s="37"/>
    </row>
    <row r="14" spans="1:8" s="12" customFormat="1" ht="21.75" customHeight="1" thickBot="1">
      <c r="A14" s="133" t="s">
        <v>14</v>
      </c>
      <c r="B14" s="134"/>
      <c r="C14" s="135"/>
      <c r="D14" s="83">
        <f>SUM(D10:D13)</f>
        <v>628200</v>
      </c>
      <c r="E14" s="83">
        <f>SUM(E10:E13)</f>
        <v>238115</v>
      </c>
      <c r="F14" s="83">
        <f>SUM(F10:F13)</f>
        <v>390085</v>
      </c>
      <c r="G14" s="83">
        <f>F14</f>
        <v>390085</v>
      </c>
      <c r="H14" s="49"/>
    </row>
    <row r="15" spans="1:8" ht="21.75" customHeight="1" thickTop="1">
      <c r="A15" s="3">
        <v>1</v>
      </c>
      <c r="B15" s="45" t="s">
        <v>59</v>
      </c>
      <c r="C15" s="15"/>
      <c r="D15" s="75"/>
      <c r="E15" s="75"/>
      <c r="F15" s="75"/>
      <c r="G15" s="75"/>
      <c r="H15" s="37"/>
    </row>
    <row r="16" spans="1:8" ht="21.75" customHeight="1">
      <c r="A16" s="3"/>
      <c r="B16" s="45"/>
      <c r="C16" s="15" t="s">
        <v>103</v>
      </c>
      <c r="D16" s="75">
        <v>1170000</v>
      </c>
      <c r="E16" s="75">
        <v>595908.04</v>
      </c>
      <c r="F16" s="75">
        <f>SUM(D16-E16)</f>
        <v>574091.96</v>
      </c>
      <c r="G16" s="75">
        <f>F16</f>
        <v>574091.96</v>
      </c>
      <c r="H16" s="37"/>
    </row>
    <row r="17" spans="1:8" s="12" customFormat="1" ht="21.75" customHeight="1" thickBot="1">
      <c r="A17" s="133" t="s">
        <v>14</v>
      </c>
      <c r="B17" s="134"/>
      <c r="C17" s="135"/>
      <c r="D17" s="83">
        <f>D16</f>
        <v>1170000</v>
      </c>
      <c r="E17" s="83">
        <f>E16</f>
        <v>595908.04</v>
      </c>
      <c r="F17" s="83">
        <f>F16</f>
        <v>574091.96</v>
      </c>
      <c r="G17" s="83">
        <f>F17</f>
        <v>574091.96</v>
      </c>
      <c r="H17" s="49"/>
    </row>
    <row r="18" spans="1:8" s="5" customFormat="1" ht="21.75" customHeight="1" thickBot="1" thickTop="1">
      <c r="A18" s="130" t="s">
        <v>0</v>
      </c>
      <c r="B18" s="130"/>
      <c r="C18" s="130"/>
      <c r="D18" s="62">
        <f>SUM(D17+D14)</f>
        <v>1798200</v>
      </c>
      <c r="E18" s="62">
        <f>SUM(E17+E14)</f>
        <v>834023.04</v>
      </c>
      <c r="F18" s="62">
        <f>SUM(F17+F14)</f>
        <v>964176.96</v>
      </c>
      <c r="G18" s="62">
        <f>F18</f>
        <v>964176.96</v>
      </c>
      <c r="H18" s="24"/>
    </row>
    <row r="19" spans="1:8" ht="21.75" customHeight="1" thickTop="1">
      <c r="A19" s="8"/>
      <c r="B19" s="22"/>
      <c r="C19" s="18"/>
      <c r="D19" s="18"/>
      <c r="E19" s="18"/>
      <c r="F19" s="18"/>
      <c r="G19" s="18"/>
      <c r="H19" s="32"/>
    </row>
    <row r="20" spans="1:8" ht="21.75" customHeight="1">
      <c r="A20" s="8"/>
      <c r="B20" s="22"/>
      <c r="C20" s="18"/>
      <c r="D20" s="18"/>
      <c r="E20" s="18"/>
      <c r="F20" s="18"/>
      <c r="G20" s="18"/>
      <c r="H20" s="32"/>
    </row>
    <row r="21" spans="1:8" ht="21.75" customHeight="1">
      <c r="A21" s="8"/>
      <c r="B21" s="22"/>
      <c r="C21" s="18"/>
      <c r="D21" s="18"/>
      <c r="E21" s="18"/>
      <c r="F21" s="18"/>
      <c r="G21" s="18"/>
      <c r="H21" s="32"/>
    </row>
    <row r="22" spans="1:8" ht="21.75" customHeight="1">
      <c r="A22" s="8"/>
      <c r="B22" s="22"/>
      <c r="C22" s="18"/>
      <c r="D22" s="18"/>
      <c r="E22" s="18"/>
      <c r="F22" s="18"/>
      <c r="G22" s="18"/>
      <c r="H22" s="32"/>
    </row>
    <row r="23" spans="1:8" ht="21.75" customHeight="1">
      <c r="A23" s="8"/>
      <c r="B23" s="22"/>
      <c r="C23" s="18"/>
      <c r="D23" s="18"/>
      <c r="E23" s="18"/>
      <c r="F23" s="18"/>
      <c r="G23" s="18"/>
      <c r="H23" s="32"/>
    </row>
    <row r="24" spans="1:8" ht="21.75" customHeight="1">
      <c r="A24" s="8"/>
      <c r="B24" s="22"/>
      <c r="C24" s="18"/>
      <c r="D24" s="18"/>
      <c r="E24" s="18"/>
      <c r="F24" s="18"/>
      <c r="G24" s="18"/>
      <c r="H24" s="32"/>
    </row>
    <row r="25" spans="1:8" ht="21.75" customHeight="1">
      <c r="A25" s="8"/>
      <c r="B25" s="22"/>
      <c r="C25" s="18"/>
      <c r="D25" s="18"/>
      <c r="E25" s="18"/>
      <c r="F25" s="18"/>
      <c r="G25" s="18"/>
      <c r="H25" s="32"/>
    </row>
    <row r="26" spans="1:8" ht="21.75" customHeight="1">
      <c r="A26" s="8"/>
      <c r="B26" s="22"/>
      <c r="C26" s="18"/>
      <c r="D26" s="18"/>
      <c r="E26" s="18"/>
      <c r="F26" s="18"/>
      <c r="G26" s="18"/>
      <c r="H26" s="32"/>
    </row>
    <row r="27" spans="1:8" ht="21.75" customHeight="1">
      <c r="A27" s="8"/>
      <c r="B27" s="22"/>
      <c r="C27" s="18"/>
      <c r="D27" s="18"/>
      <c r="E27" s="18"/>
      <c r="F27" s="18"/>
      <c r="G27" s="18"/>
      <c r="H27" s="32"/>
    </row>
    <row r="28" spans="1:8" ht="21.75" customHeight="1">
      <c r="A28" s="8"/>
      <c r="B28" s="22"/>
      <c r="C28" s="18"/>
      <c r="D28" s="18"/>
      <c r="E28" s="18"/>
      <c r="F28" s="18"/>
      <c r="G28" s="18"/>
      <c r="H28" s="32"/>
    </row>
    <row r="29" spans="1:8" ht="21.75" customHeight="1">
      <c r="A29" s="8"/>
      <c r="B29" s="22"/>
      <c r="C29" s="18"/>
      <c r="D29" s="18"/>
      <c r="E29" s="18"/>
      <c r="F29" s="18"/>
      <c r="G29" s="18"/>
      <c r="H29" s="32"/>
    </row>
    <row r="30" spans="1:8" ht="21.75" customHeight="1">
      <c r="A30" s="8"/>
      <c r="B30" s="22"/>
      <c r="C30" s="18"/>
      <c r="D30" s="18"/>
      <c r="E30" s="18"/>
      <c r="F30" s="18"/>
      <c r="G30" s="18"/>
      <c r="H30" s="32"/>
    </row>
    <row r="31" spans="1:8" ht="21.75" customHeight="1">
      <c r="A31" s="8"/>
      <c r="B31" s="22"/>
      <c r="C31" s="18"/>
      <c r="D31" s="18"/>
      <c r="E31" s="18"/>
      <c r="F31" s="18"/>
      <c r="G31" s="18"/>
      <c r="H31" s="32"/>
    </row>
    <row r="32" spans="1:8" ht="21.75" customHeight="1">
      <c r="A32" s="8"/>
      <c r="B32" s="22"/>
      <c r="C32" s="18"/>
      <c r="D32" s="18"/>
      <c r="E32" s="18"/>
      <c r="F32" s="18"/>
      <c r="G32" s="18"/>
      <c r="H32" s="32"/>
    </row>
    <row r="33" spans="1:8" ht="21.75" customHeight="1">
      <c r="A33" s="8"/>
      <c r="B33" s="22"/>
      <c r="C33" s="18"/>
      <c r="D33" s="18"/>
      <c r="E33" s="18"/>
      <c r="F33" s="18"/>
      <c r="G33" s="18"/>
      <c r="H33" s="32"/>
    </row>
    <row r="34" spans="1:8" ht="21.75" customHeight="1">
      <c r="A34" s="8"/>
      <c r="B34" s="22"/>
      <c r="C34" s="18"/>
      <c r="D34" s="18"/>
      <c r="E34" s="18"/>
      <c r="F34" s="18"/>
      <c r="G34" s="18"/>
      <c r="H34" s="32"/>
    </row>
    <row r="35" spans="1:8" ht="21.75" customHeight="1">
      <c r="A35" s="8"/>
      <c r="B35" s="22"/>
      <c r="C35" s="18"/>
      <c r="D35" s="18"/>
      <c r="E35" s="18"/>
      <c r="F35" s="18"/>
      <c r="G35" s="18"/>
      <c r="H35" s="32"/>
    </row>
    <row r="36" spans="1:8" ht="21.75" customHeight="1">
      <c r="A36" s="8"/>
      <c r="B36" s="22"/>
      <c r="C36" s="18"/>
      <c r="D36" s="18"/>
      <c r="E36" s="18"/>
      <c r="F36" s="18"/>
      <c r="G36" s="18"/>
      <c r="H36" s="32"/>
    </row>
    <row r="37" spans="1:8" ht="21.75" customHeight="1">
      <c r="A37" s="8"/>
      <c r="B37" s="22"/>
      <c r="C37" s="18"/>
      <c r="D37" s="18"/>
      <c r="E37" s="18"/>
      <c r="F37" s="18"/>
      <c r="G37" s="18"/>
      <c r="H37" s="32"/>
    </row>
    <row r="38" spans="1:8" ht="21.75" customHeight="1">
      <c r="A38" s="8"/>
      <c r="B38" s="22"/>
      <c r="C38" s="18"/>
      <c r="D38" s="18"/>
      <c r="E38" s="18"/>
      <c r="F38" s="18"/>
      <c r="G38" s="18"/>
      <c r="H38" s="32"/>
    </row>
    <row r="39" spans="1:8" ht="21.75" customHeight="1">
      <c r="A39" s="8"/>
      <c r="B39" s="22"/>
      <c r="C39" s="18"/>
      <c r="D39" s="18"/>
      <c r="E39" s="18"/>
      <c r="F39" s="18"/>
      <c r="G39" s="18"/>
      <c r="H39" s="32"/>
    </row>
    <row r="40" spans="1:8" ht="21.75" customHeight="1">
      <c r="A40" s="8"/>
      <c r="B40" s="22"/>
      <c r="C40" s="18"/>
      <c r="D40" s="18"/>
      <c r="E40" s="18"/>
      <c r="F40" s="18"/>
      <c r="G40" s="18"/>
      <c r="H40" s="32"/>
    </row>
    <row r="41" spans="1:8" ht="21.75" customHeight="1">
      <c r="A41" s="8"/>
      <c r="B41" s="22"/>
      <c r="C41" s="18"/>
      <c r="D41" s="18"/>
      <c r="E41" s="18"/>
      <c r="F41" s="18"/>
      <c r="G41" s="18"/>
      <c r="H41" s="32"/>
    </row>
    <row r="42" spans="1:8" ht="21.75" customHeight="1">
      <c r="A42" s="8"/>
      <c r="B42" s="22"/>
      <c r="C42" s="18"/>
      <c r="D42" s="18"/>
      <c r="E42" s="18"/>
      <c r="F42" s="18"/>
      <c r="G42" s="18"/>
      <c r="H42" s="32"/>
    </row>
    <row r="43" spans="1:8" ht="21.75" customHeight="1">
      <c r="A43" s="8"/>
      <c r="B43" s="22"/>
      <c r="C43" s="18"/>
      <c r="D43" s="18"/>
      <c r="E43" s="18"/>
      <c r="F43" s="18"/>
      <c r="G43" s="18"/>
      <c r="H43" s="32"/>
    </row>
    <row r="44" spans="1:8" ht="21.75" customHeight="1">
      <c r="A44" s="8"/>
      <c r="B44" s="22"/>
      <c r="C44" s="18"/>
      <c r="D44" s="18"/>
      <c r="E44" s="18"/>
      <c r="F44" s="18"/>
      <c r="G44" s="18"/>
      <c r="H44" s="32"/>
    </row>
    <row r="45" spans="1:8" ht="21.75" customHeight="1">
      <c r="A45" s="8"/>
      <c r="B45" s="22"/>
      <c r="C45" s="18"/>
      <c r="D45" s="18"/>
      <c r="E45" s="18"/>
      <c r="F45" s="18"/>
      <c r="G45" s="18"/>
      <c r="H45" s="32"/>
    </row>
    <row r="46" spans="1:8" ht="21.75" customHeight="1">
      <c r="A46" s="8"/>
      <c r="B46" s="22"/>
      <c r="C46" s="18"/>
      <c r="D46" s="18"/>
      <c r="E46" s="18"/>
      <c r="F46" s="18"/>
      <c r="G46" s="18"/>
      <c r="H46" s="34"/>
    </row>
    <row r="47" spans="1:8" ht="21.75" customHeight="1">
      <c r="A47" s="8"/>
      <c r="B47" s="22"/>
      <c r="C47" s="18"/>
      <c r="D47" s="18"/>
      <c r="E47" s="18"/>
      <c r="F47" s="18"/>
      <c r="G47" s="18"/>
      <c r="H47" s="34"/>
    </row>
    <row r="48" spans="1:8" ht="21.75" customHeight="1">
      <c r="A48" s="8"/>
      <c r="B48" s="22"/>
      <c r="C48" s="18"/>
      <c r="D48" s="18"/>
      <c r="E48" s="18"/>
      <c r="F48" s="18"/>
      <c r="G48" s="18"/>
      <c r="H48" s="34"/>
    </row>
    <row r="49" spans="1:8" ht="21.75" customHeight="1">
      <c r="A49" s="8"/>
      <c r="B49" s="22"/>
      <c r="C49" s="18"/>
      <c r="D49" s="18"/>
      <c r="E49" s="18"/>
      <c r="F49" s="18"/>
      <c r="G49" s="18"/>
      <c r="H49" s="34"/>
    </row>
  </sheetData>
  <sheetProtection/>
  <mergeCells count="14">
    <mergeCell ref="A1:H1"/>
    <mergeCell ref="A2:H2"/>
    <mergeCell ref="A3:H3"/>
    <mergeCell ref="A4:A6"/>
    <mergeCell ref="B4:B6"/>
    <mergeCell ref="C4:C6"/>
    <mergeCell ref="D4:D6"/>
    <mergeCell ref="F4:F6"/>
    <mergeCell ref="A14:C14"/>
    <mergeCell ref="G4:G6"/>
    <mergeCell ref="H4:H6"/>
    <mergeCell ref="E5:E6"/>
    <mergeCell ref="A17:C17"/>
    <mergeCell ref="A18:C1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7">
      <selection activeCell="E33" sqref="E33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3.57421875" style="10" customWidth="1"/>
    <col min="4" max="4" width="13.7109375" style="10" customWidth="1"/>
    <col min="5" max="5" width="15.7109375" style="10" customWidth="1"/>
    <col min="6" max="6" width="12.7109375" style="10" customWidth="1"/>
    <col min="7" max="7" width="14.7109375" style="10" customWidth="1"/>
    <col min="8" max="8" width="35.14062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16.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18" customHeight="1">
      <c r="A5" s="131"/>
      <c r="B5" s="128"/>
      <c r="C5" s="128"/>
      <c r="D5" s="131"/>
      <c r="E5" s="131" t="str">
        <f>แผนงานศึกษา!E5</f>
        <v>1 ต.ค. 58 ถึง 30 มิ.ย. 59</v>
      </c>
      <c r="F5" s="128"/>
      <c r="G5" s="131"/>
      <c r="H5" s="128"/>
    </row>
    <row r="6" spans="1:8" s="12" customFormat="1" ht="19.5" customHeight="1">
      <c r="A6" s="132"/>
      <c r="B6" s="129"/>
      <c r="C6" s="129"/>
      <c r="D6" s="132"/>
      <c r="E6" s="132"/>
      <c r="F6" s="129"/>
      <c r="G6" s="132"/>
      <c r="H6" s="129"/>
    </row>
    <row r="7" spans="1:8" ht="21.75" customHeight="1">
      <c r="A7" s="2"/>
      <c r="B7" s="46" t="s">
        <v>110</v>
      </c>
      <c r="C7" s="13"/>
      <c r="D7" s="74"/>
      <c r="E7" s="74"/>
      <c r="F7" s="74"/>
      <c r="G7" s="74"/>
      <c r="H7" s="28"/>
    </row>
    <row r="8" spans="1:8" s="18" customFormat="1" ht="18" customHeight="1">
      <c r="A8" s="3"/>
      <c r="B8" s="45" t="s">
        <v>44</v>
      </c>
      <c r="C8" s="15"/>
      <c r="D8" s="75"/>
      <c r="E8" s="82"/>
      <c r="F8" s="75"/>
      <c r="G8" s="75"/>
      <c r="H8" s="27"/>
    </row>
    <row r="9" spans="1:8" ht="18.75" customHeight="1">
      <c r="A9" s="3">
        <v>1</v>
      </c>
      <c r="B9" s="45" t="s">
        <v>47</v>
      </c>
      <c r="C9" s="15"/>
      <c r="D9" s="82"/>
      <c r="E9" s="82"/>
      <c r="F9" s="82"/>
      <c r="G9" s="75"/>
      <c r="H9" s="27"/>
    </row>
    <row r="10" spans="1:8" ht="21.75" customHeight="1">
      <c r="A10" s="3"/>
      <c r="B10" s="45" t="s">
        <v>111</v>
      </c>
      <c r="C10" s="15"/>
      <c r="D10" s="82"/>
      <c r="E10" s="82"/>
      <c r="F10" s="82"/>
      <c r="G10" s="75"/>
      <c r="H10" s="27"/>
    </row>
    <row r="11" spans="1:8" ht="21.75" customHeight="1">
      <c r="A11" s="3"/>
      <c r="B11" s="45"/>
      <c r="C11" s="15" t="s">
        <v>177</v>
      </c>
      <c r="D11" s="82">
        <v>30000</v>
      </c>
      <c r="E11" s="75">
        <v>0</v>
      </c>
      <c r="F11" s="82">
        <f>+D11-E11</f>
        <v>30000</v>
      </c>
      <c r="G11" s="75">
        <f>F11</f>
        <v>30000</v>
      </c>
      <c r="H11" s="27"/>
    </row>
    <row r="12" spans="1:8" ht="21.75" customHeight="1">
      <c r="A12" s="3"/>
      <c r="B12" s="45" t="s">
        <v>112</v>
      </c>
      <c r="C12" s="15"/>
      <c r="D12" s="82"/>
      <c r="E12" s="82"/>
      <c r="F12" s="82"/>
      <c r="G12" s="75"/>
      <c r="H12" s="27"/>
    </row>
    <row r="13" spans="1:8" ht="21.75" customHeight="1">
      <c r="A13" s="3"/>
      <c r="B13" s="45"/>
      <c r="C13" s="15" t="s">
        <v>113</v>
      </c>
      <c r="D13" s="75">
        <v>30000</v>
      </c>
      <c r="E13" s="82">
        <v>0</v>
      </c>
      <c r="F13" s="75">
        <f>SUM(D13-E13)</f>
        <v>30000</v>
      </c>
      <c r="G13" s="75">
        <f>F13</f>
        <v>30000</v>
      </c>
      <c r="H13" s="27"/>
    </row>
    <row r="14" spans="1:8" ht="21.75" customHeight="1">
      <c r="A14" s="3"/>
      <c r="B14" s="45"/>
      <c r="C14" s="15" t="s">
        <v>178</v>
      </c>
      <c r="D14" s="82">
        <v>30000</v>
      </c>
      <c r="E14" s="75">
        <v>0</v>
      </c>
      <c r="F14" s="82">
        <f>+D14-E14</f>
        <v>30000</v>
      </c>
      <c r="G14" s="75">
        <f>F14</f>
        <v>30000</v>
      </c>
      <c r="H14" s="27"/>
    </row>
    <row r="15" spans="1:8" ht="15.75" customHeight="1">
      <c r="A15" s="3"/>
      <c r="B15" s="16" t="s">
        <v>114</v>
      </c>
      <c r="C15" s="15"/>
      <c r="D15" s="75"/>
      <c r="E15" s="75"/>
      <c r="F15" s="75"/>
      <c r="G15" s="75"/>
      <c r="H15" s="31"/>
    </row>
    <row r="16" spans="1:8" ht="21.75" customHeight="1">
      <c r="A16" s="4"/>
      <c r="B16" s="26"/>
      <c r="C16" s="17" t="s">
        <v>115</v>
      </c>
      <c r="D16" s="76">
        <v>20000</v>
      </c>
      <c r="E16" s="76">
        <v>0</v>
      </c>
      <c r="F16" s="76">
        <f>+D16-E16</f>
        <v>20000</v>
      </c>
      <c r="G16" s="76">
        <f>F16</f>
        <v>20000</v>
      </c>
      <c r="H16" s="29"/>
    </row>
    <row r="17" spans="1:8" s="12" customFormat="1" ht="19.5" customHeight="1" thickBot="1">
      <c r="A17" s="133" t="s">
        <v>14</v>
      </c>
      <c r="B17" s="134"/>
      <c r="C17" s="135"/>
      <c r="D17" s="83">
        <f>SUM(D11:D16)</f>
        <v>110000</v>
      </c>
      <c r="E17" s="83">
        <f>SUM(E11:E16)</f>
        <v>0</v>
      </c>
      <c r="F17" s="83">
        <f>SUM(F11:F16)</f>
        <v>110000</v>
      </c>
      <c r="G17" s="83">
        <f>F17</f>
        <v>110000</v>
      </c>
      <c r="H17" s="49"/>
    </row>
    <row r="18" spans="1:8" ht="21.75" customHeight="1" thickTop="1">
      <c r="A18" s="55">
        <v>3</v>
      </c>
      <c r="B18" s="48" t="s">
        <v>59</v>
      </c>
      <c r="C18" s="57"/>
      <c r="D18" s="14"/>
      <c r="E18" s="14"/>
      <c r="F18" s="14"/>
      <c r="G18" s="14"/>
      <c r="H18" s="31"/>
    </row>
    <row r="19" spans="1:8" ht="21.75" customHeight="1">
      <c r="A19" s="3"/>
      <c r="B19" s="69"/>
      <c r="C19" s="15" t="s">
        <v>116</v>
      </c>
      <c r="D19" s="14">
        <v>80000</v>
      </c>
      <c r="E19" s="14">
        <v>67500</v>
      </c>
      <c r="F19" s="14">
        <f>SUM(D19-E19)</f>
        <v>12500</v>
      </c>
      <c r="G19" s="14">
        <f>F19</f>
        <v>12500</v>
      </c>
      <c r="H19" s="31"/>
    </row>
    <row r="20" spans="1:8" ht="21.75" customHeight="1">
      <c r="A20" s="4"/>
      <c r="B20" s="53"/>
      <c r="C20" s="17" t="s">
        <v>216</v>
      </c>
      <c r="D20" s="117">
        <v>30000</v>
      </c>
      <c r="E20" s="117">
        <v>3058</v>
      </c>
      <c r="F20" s="14">
        <f>SUM(D20-E20)</f>
        <v>26942</v>
      </c>
      <c r="G20" s="117">
        <f>F20</f>
        <v>26942</v>
      </c>
      <c r="H20" s="64"/>
    </row>
    <row r="21" spans="1:8" s="12" customFormat="1" ht="21.75" customHeight="1" thickBot="1">
      <c r="A21" s="133" t="s">
        <v>14</v>
      </c>
      <c r="B21" s="134"/>
      <c r="C21" s="135"/>
      <c r="D21" s="6">
        <f>SUM(D19:D20)</f>
        <v>110000</v>
      </c>
      <c r="E21" s="6">
        <f>SUM(E19:E20)</f>
        <v>70558</v>
      </c>
      <c r="F21" s="6">
        <f>SUM(F19:F20)</f>
        <v>39442</v>
      </c>
      <c r="G21" s="6">
        <f>F21</f>
        <v>39442</v>
      </c>
      <c r="H21" s="49"/>
    </row>
    <row r="22" spans="1:8" s="12" customFormat="1" ht="21.75" customHeight="1" thickTop="1">
      <c r="A22" s="8"/>
      <c r="B22" s="8"/>
      <c r="C22" s="8"/>
      <c r="D22" s="52"/>
      <c r="E22" s="52"/>
      <c r="F22" s="52"/>
      <c r="G22" s="52"/>
      <c r="H22" s="51"/>
    </row>
    <row r="23" spans="1:8" s="12" customFormat="1" ht="21.75" customHeight="1">
      <c r="A23" s="8"/>
      <c r="B23" s="8"/>
      <c r="C23" s="8"/>
      <c r="D23" s="52"/>
      <c r="E23" s="52"/>
      <c r="F23" s="52"/>
      <c r="G23" s="52"/>
      <c r="H23" s="51"/>
    </row>
    <row r="24" spans="1:8" s="12" customFormat="1" ht="21.75" customHeight="1">
      <c r="A24" s="8"/>
      <c r="B24" s="8"/>
      <c r="C24" s="8"/>
      <c r="D24" s="52"/>
      <c r="E24" s="52"/>
      <c r="F24" s="52"/>
      <c r="G24" s="52"/>
      <c r="H24" s="51"/>
    </row>
    <row r="25" spans="1:8" ht="21.75" customHeight="1">
      <c r="A25" s="138" t="s">
        <v>7</v>
      </c>
      <c r="B25" s="138"/>
      <c r="C25" s="138"/>
      <c r="D25" s="138"/>
      <c r="E25" s="138"/>
      <c r="F25" s="138"/>
      <c r="G25" s="138"/>
      <c r="H25" s="138"/>
    </row>
    <row r="26" spans="1:8" s="12" customFormat="1" ht="21.75" customHeight="1">
      <c r="A26" s="137" t="s">
        <v>11</v>
      </c>
      <c r="B26" s="127" t="s">
        <v>3</v>
      </c>
      <c r="C26" s="127" t="s">
        <v>4</v>
      </c>
      <c r="D26" s="137" t="s">
        <v>10</v>
      </c>
      <c r="E26" s="1" t="s">
        <v>5</v>
      </c>
      <c r="F26" s="127" t="s">
        <v>6</v>
      </c>
      <c r="G26" s="137" t="s">
        <v>12</v>
      </c>
      <c r="H26" s="127" t="s">
        <v>1</v>
      </c>
    </row>
    <row r="27" spans="1:8" s="12" customFormat="1" ht="21.75" customHeight="1">
      <c r="A27" s="131"/>
      <c r="B27" s="128"/>
      <c r="C27" s="128"/>
      <c r="D27" s="131"/>
      <c r="E27" s="131" t="str">
        <f>E5</f>
        <v>1 ต.ค. 58 ถึง 30 มิ.ย. 59</v>
      </c>
      <c r="F27" s="128"/>
      <c r="G27" s="131"/>
      <c r="H27" s="128"/>
    </row>
    <row r="28" spans="1:8" s="12" customFormat="1" ht="21.75" customHeight="1">
      <c r="A28" s="132"/>
      <c r="B28" s="129"/>
      <c r="C28" s="129"/>
      <c r="D28" s="132"/>
      <c r="E28" s="132"/>
      <c r="F28" s="129"/>
      <c r="G28" s="132"/>
      <c r="H28" s="129"/>
    </row>
    <row r="29" spans="1:8" ht="21.75" customHeight="1">
      <c r="A29" s="3"/>
      <c r="B29" s="44" t="s">
        <v>73</v>
      </c>
      <c r="C29" s="15"/>
      <c r="D29" s="75"/>
      <c r="E29" s="82"/>
      <c r="F29" s="75"/>
      <c r="G29" s="75"/>
      <c r="H29" s="31"/>
    </row>
    <row r="30" spans="1:8" ht="21.75" customHeight="1">
      <c r="A30" s="3">
        <v>1</v>
      </c>
      <c r="B30" s="45" t="s">
        <v>74</v>
      </c>
      <c r="C30" s="15"/>
      <c r="D30" s="75"/>
      <c r="E30" s="75"/>
      <c r="F30" s="75"/>
      <c r="G30" s="75"/>
      <c r="H30" s="31"/>
    </row>
    <row r="31" spans="1:8" ht="21.75" customHeight="1">
      <c r="A31" s="3">
        <v>1.1</v>
      </c>
      <c r="B31" s="45" t="s">
        <v>117</v>
      </c>
      <c r="C31" s="15"/>
      <c r="D31" s="75"/>
      <c r="E31" s="75"/>
      <c r="F31" s="75"/>
      <c r="G31" s="75"/>
      <c r="H31" s="31"/>
    </row>
    <row r="32" spans="1:8" ht="21.75" customHeight="1">
      <c r="A32" s="3"/>
      <c r="B32" s="45"/>
      <c r="C32" s="15" t="s">
        <v>119</v>
      </c>
      <c r="D32" s="75">
        <v>165500</v>
      </c>
      <c r="E32" s="75">
        <v>82500</v>
      </c>
      <c r="F32" s="75">
        <f>SUM(D32-E32)</f>
        <v>83000</v>
      </c>
      <c r="G32" s="75">
        <f>F32</f>
        <v>83000</v>
      </c>
      <c r="H32" s="31"/>
    </row>
    <row r="33" spans="1:8" ht="21.75" customHeight="1">
      <c r="A33" s="3"/>
      <c r="B33" s="45"/>
      <c r="C33" s="15" t="s">
        <v>118</v>
      </c>
      <c r="D33" s="75"/>
      <c r="E33" s="75"/>
      <c r="F33" s="75"/>
      <c r="G33" s="75"/>
      <c r="H33" s="31"/>
    </row>
    <row r="34" spans="1:8" s="12" customFormat="1" ht="21.75" customHeight="1" thickBot="1">
      <c r="A34" s="133" t="s">
        <v>14</v>
      </c>
      <c r="B34" s="134"/>
      <c r="C34" s="135"/>
      <c r="D34" s="83">
        <f>SUM(D31:D33)</f>
        <v>165500</v>
      </c>
      <c r="E34" s="83">
        <f>SUM(E32:E33)</f>
        <v>82500</v>
      </c>
      <c r="F34" s="83">
        <f>SUM(F31:F33)</f>
        <v>83000</v>
      </c>
      <c r="G34" s="83">
        <f>F34</f>
        <v>83000</v>
      </c>
      <c r="H34" s="49"/>
    </row>
    <row r="35" spans="1:8" s="5" customFormat="1" ht="21.75" customHeight="1" thickBot="1" thickTop="1">
      <c r="A35" s="133" t="s">
        <v>0</v>
      </c>
      <c r="B35" s="134"/>
      <c r="C35" s="135"/>
      <c r="D35" s="62">
        <f>D17+D21+D34</f>
        <v>385500</v>
      </c>
      <c r="E35" s="62">
        <f>E17+E21+E34</f>
        <v>153058</v>
      </c>
      <c r="F35" s="62">
        <f>F17+F21+F34</f>
        <v>232442</v>
      </c>
      <c r="G35" s="62">
        <f>F35</f>
        <v>232442</v>
      </c>
      <c r="H35" s="24"/>
    </row>
    <row r="36" spans="1:8" ht="21.75" customHeight="1" thickTop="1">
      <c r="A36" s="8"/>
      <c r="B36" s="48"/>
      <c r="C36" s="18"/>
      <c r="D36" s="18"/>
      <c r="E36" s="18"/>
      <c r="F36" s="18"/>
      <c r="G36" s="18"/>
      <c r="H36" s="32"/>
    </row>
    <row r="37" spans="1:8" ht="21.75" customHeight="1">
      <c r="A37" s="8"/>
      <c r="B37" s="48"/>
      <c r="C37" s="18"/>
      <c r="D37" s="18"/>
      <c r="E37" s="18"/>
      <c r="F37" s="18"/>
      <c r="G37" s="18"/>
      <c r="H37" s="32"/>
    </row>
    <row r="38" spans="1:8" ht="21.75" customHeight="1">
      <c r="A38" s="8"/>
      <c r="B38" s="48"/>
      <c r="C38" s="18"/>
      <c r="D38" s="18"/>
      <c r="E38" s="18"/>
      <c r="F38" s="18"/>
      <c r="G38" s="18"/>
      <c r="H38" s="32"/>
    </row>
    <row r="39" spans="1:8" ht="21.75" customHeight="1">
      <c r="A39" s="8"/>
      <c r="B39" s="48"/>
      <c r="C39" s="18"/>
      <c r="D39" s="18"/>
      <c r="E39" s="18"/>
      <c r="F39" s="18"/>
      <c r="G39" s="18"/>
      <c r="H39" s="32"/>
    </row>
    <row r="40" spans="1:8" ht="21.75" customHeight="1">
      <c r="A40" s="8"/>
      <c r="B40" s="48"/>
      <c r="C40" s="18"/>
      <c r="D40" s="18"/>
      <c r="E40" s="18"/>
      <c r="F40" s="18"/>
      <c r="G40" s="18"/>
      <c r="H40" s="32"/>
    </row>
    <row r="41" spans="1:8" ht="21.75" customHeight="1">
      <c r="A41" s="8"/>
      <c r="B41" s="48"/>
      <c r="C41" s="18"/>
      <c r="D41" s="18"/>
      <c r="E41" s="18"/>
      <c r="F41" s="18"/>
      <c r="G41" s="18"/>
      <c r="H41" s="32"/>
    </row>
    <row r="42" spans="1:8" ht="21.75" customHeight="1">
      <c r="A42" s="8"/>
      <c r="B42" s="48"/>
      <c r="C42" s="18"/>
      <c r="D42" s="18"/>
      <c r="E42" s="18"/>
      <c r="F42" s="18"/>
      <c r="G42" s="18"/>
      <c r="H42" s="32"/>
    </row>
    <row r="43" spans="1:8" ht="21.75" customHeight="1">
      <c r="A43" s="8"/>
      <c r="B43" s="48"/>
      <c r="C43" s="18"/>
      <c r="D43" s="18"/>
      <c r="E43" s="18"/>
      <c r="F43" s="18"/>
      <c r="G43" s="18"/>
      <c r="H43" s="32"/>
    </row>
    <row r="44" spans="1:8" ht="21.75" customHeight="1">
      <c r="A44" s="8"/>
      <c r="B44" s="48"/>
      <c r="C44" s="18"/>
      <c r="D44" s="18"/>
      <c r="E44" s="18"/>
      <c r="F44" s="18"/>
      <c r="G44" s="18"/>
      <c r="H44" s="32"/>
    </row>
    <row r="45" spans="1:8" ht="21.75" customHeight="1">
      <c r="A45" s="8"/>
      <c r="B45" s="48"/>
      <c r="C45" s="18"/>
      <c r="D45" s="18"/>
      <c r="E45" s="18"/>
      <c r="F45" s="18"/>
      <c r="G45" s="18"/>
      <c r="H45" s="32"/>
    </row>
    <row r="46" spans="1:8" ht="21.75" customHeight="1">
      <c r="A46" s="8"/>
      <c r="B46" s="48"/>
      <c r="C46" s="18"/>
      <c r="D46" s="18"/>
      <c r="E46" s="18"/>
      <c r="F46" s="18"/>
      <c r="G46" s="18"/>
      <c r="H46" s="32"/>
    </row>
    <row r="47" spans="1:8" ht="21.75" customHeight="1">
      <c r="A47" s="8"/>
      <c r="B47" s="48"/>
      <c r="C47" s="18"/>
      <c r="D47" s="18"/>
      <c r="E47" s="18"/>
      <c r="F47" s="18"/>
      <c r="G47" s="18"/>
      <c r="H47" s="32"/>
    </row>
    <row r="48" spans="1:8" ht="21.75" customHeight="1">
      <c r="A48" s="8"/>
      <c r="B48" s="48"/>
      <c r="C48" s="18"/>
      <c r="D48" s="18"/>
      <c r="E48" s="18"/>
      <c r="F48" s="18"/>
      <c r="G48" s="18"/>
      <c r="H48" s="32"/>
    </row>
    <row r="49" spans="1:8" ht="21.75" customHeight="1">
      <c r="A49" s="8"/>
      <c r="B49" s="48"/>
      <c r="C49" s="18"/>
      <c r="D49" s="18"/>
      <c r="E49" s="18"/>
      <c r="F49" s="18"/>
      <c r="G49" s="18"/>
      <c r="H49" s="32"/>
    </row>
    <row r="50" spans="1:8" ht="21.75" customHeight="1">
      <c r="A50" s="8"/>
      <c r="B50" s="48"/>
      <c r="C50" s="18"/>
      <c r="D50" s="18"/>
      <c r="E50" s="18"/>
      <c r="F50" s="18"/>
      <c r="G50" s="18"/>
      <c r="H50" s="32"/>
    </row>
    <row r="51" spans="1:8" ht="21.75" customHeight="1">
      <c r="A51" s="8"/>
      <c r="B51" s="48"/>
      <c r="C51" s="18"/>
      <c r="D51" s="18"/>
      <c r="E51" s="18"/>
      <c r="F51" s="18"/>
      <c r="G51" s="18"/>
      <c r="H51" s="32"/>
    </row>
    <row r="52" spans="1:8" ht="21.75" customHeight="1">
      <c r="A52" s="8"/>
      <c r="B52" s="48"/>
      <c r="C52" s="18"/>
      <c r="D52" s="18"/>
      <c r="E52" s="18"/>
      <c r="F52" s="18"/>
      <c r="G52" s="18"/>
      <c r="H52" s="32"/>
    </row>
    <row r="53" spans="1:8" ht="21.75" customHeight="1">
      <c r="A53" s="8"/>
      <c r="B53" s="48"/>
      <c r="C53" s="18"/>
      <c r="D53" s="18"/>
      <c r="E53" s="18"/>
      <c r="F53" s="18"/>
      <c r="G53" s="18"/>
      <c r="H53" s="32"/>
    </row>
    <row r="54" spans="1:8" ht="21.75" customHeight="1">
      <c r="A54" s="8"/>
      <c r="B54" s="48"/>
      <c r="C54" s="18"/>
      <c r="D54" s="18"/>
      <c r="E54" s="18"/>
      <c r="F54" s="18"/>
      <c r="G54" s="18"/>
      <c r="H54" s="32"/>
    </row>
    <row r="55" spans="1:8" ht="21.75" customHeight="1">
      <c r="A55" s="8"/>
      <c r="B55" s="48"/>
      <c r="C55" s="18"/>
      <c r="D55" s="18"/>
      <c r="E55" s="18"/>
      <c r="F55" s="18"/>
      <c r="G55" s="18"/>
      <c r="H55" s="32"/>
    </row>
    <row r="56" spans="1:8" ht="21.75" customHeight="1">
      <c r="A56" s="8"/>
      <c r="B56" s="48"/>
      <c r="C56" s="18"/>
      <c r="D56" s="18"/>
      <c r="E56" s="18"/>
      <c r="F56" s="18"/>
      <c r="G56" s="18"/>
      <c r="H56" s="32"/>
    </row>
    <row r="57" spans="1:8" ht="21.75" customHeight="1">
      <c r="A57" s="8"/>
      <c r="B57" s="48"/>
      <c r="C57" s="18"/>
      <c r="D57" s="18"/>
      <c r="E57" s="18"/>
      <c r="F57" s="18"/>
      <c r="G57" s="18"/>
      <c r="H57" s="32"/>
    </row>
    <row r="58" spans="1:8" ht="21.75" customHeight="1">
      <c r="A58" s="8"/>
      <c r="B58" s="48"/>
      <c r="C58" s="18"/>
      <c r="D58" s="18"/>
      <c r="E58" s="18"/>
      <c r="F58" s="18"/>
      <c r="G58" s="18"/>
      <c r="H58" s="32"/>
    </row>
    <row r="59" spans="1:8" ht="21.75" customHeight="1">
      <c r="A59" s="8"/>
      <c r="B59" s="48"/>
      <c r="C59" s="18"/>
      <c r="D59" s="18"/>
      <c r="E59" s="18"/>
      <c r="F59" s="18"/>
      <c r="G59" s="18"/>
      <c r="H59" s="32"/>
    </row>
    <row r="60" spans="1:8" ht="21.75" customHeight="1">
      <c r="A60" s="8"/>
      <c r="B60" s="48"/>
      <c r="C60" s="18"/>
      <c r="D60" s="18"/>
      <c r="E60" s="18"/>
      <c r="F60" s="18"/>
      <c r="G60" s="18"/>
      <c r="H60" s="32"/>
    </row>
    <row r="61" spans="1:8" ht="21.75" customHeight="1">
      <c r="A61" s="8"/>
      <c r="B61" s="48"/>
      <c r="C61" s="18"/>
      <c r="D61" s="18"/>
      <c r="E61" s="18"/>
      <c r="F61" s="18"/>
      <c r="G61" s="18"/>
      <c r="H61" s="32"/>
    </row>
    <row r="62" spans="1:8" ht="21.75" customHeight="1">
      <c r="A62" s="8"/>
      <c r="B62" s="48"/>
      <c r="C62" s="18"/>
      <c r="D62" s="18"/>
      <c r="E62" s="18"/>
      <c r="F62" s="18"/>
      <c r="G62" s="18"/>
      <c r="H62" s="32"/>
    </row>
    <row r="63" spans="1:8" ht="21.75" customHeight="1">
      <c r="A63" s="8"/>
      <c r="B63" s="48"/>
      <c r="C63" s="18"/>
      <c r="D63" s="18"/>
      <c r="E63" s="18"/>
      <c r="F63" s="18"/>
      <c r="G63" s="18"/>
      <c r="H63" s="34"/>
    </row>
    <row r="64" spans="1:8" ht="21.75" customHeight="1">
      <c r="A64" s="8"/>
      <c r="B64" s="48"/>
      <c r="C64" s="18"/>
      <c r="D64" s="18"/>
      <c r="E64" s="18"/>
      <c r="F64" s="18"/>
      <c r="G64" s="18"/>
      <c r="H64" s="34"/>
    </row>
    <row r="65" spans="1:8" ht="21.75" customHeight="1">
      <c r="A65" s="8"/>
      <c r="B65" s="48"/>
      <c r="C65" s="18"/>
      <c r="D65" s="18"/>
      <c r="E65" s="18"/>
      <c r="F65" s="18"/>
      <c r="G65" s="18"/>
      <c r="H65" s="34"/>
    </row>
    <row r="66" spans="1:8" ht="21.75" customHeight="1">
      <c r="A66" s="8"/>
      <c r="B66" s="48"/>
      <c r="C66" s="18"/>
      <c r="D66" s="18"/>
      <c r="E66" s="18"/>
      <c r="F66" s="18"/>
      <c r="G66" s="18"/>
      <c r="H66" s="34"/>
    </row>
  </sheetData>
  <sheetProtection/>
  <mergeCells count="24">
    <mergeCell ref="H26:H28"/>
    <mergeCell ref="D4:D6"/>
    <mergeCell ref="F4:F6"/>
    <mergeCell ref="G4:G6"/>
    <mergeCell ref="A25:H25"/>
    <mergeCell ref="E27:E28"/>
    <mergeCell ref="F26:F28"/>
    <mergeCell ref="G26:G28"/>
    <mergeCell ref="A34:C34"/>
    <mergeCell ref="A35:C35"/>
    <mergeCell ref="A26:A28"/>
    <mergeCell ref="B26:B28"/>
    <mergeCell ref="C26:C28"/>
    <mergeCell ref="D26:D28"/>
    <mergeCell ref="A1:H1"/>
    <mergeCell ref="A2:H2"/>
    <mergeCell ref="A3:H3"/>
    <mergeCell ref="A17:C17"/>
    <mergeCell ref="A21:C21"/>
    <mergeCell ref="H4:H6"/>
    <mergeCell ref="E5:E6"/>
    <mergeCell ref="A4:A6"/>
    <mergeCell ref="B4:B6"/>
    <mergeCell ref="C4:C6"/>
  </mergeCells>
  <printOptions horizontalCentered="1"/>
  <pageMargins left="0.1968503937007874" right="0.1968503937007874" top="0.7874015748031497" bottom="0.5905511811023623" header="0.2755905511811024" footer="0.2755905511811024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5.7109375" style="0" customWidth="1"/>
    <col min="2" max="2" width="18.7109375" style="0" customWidth="1"/>
    <col min="3" max="3" width="43.57421875" style="0" customWidth="1"/>
    <col min="4" max="4" width="13.7109375" style="0" customWidth="1"/>
    <col min="5" max="5" width="15.7109375" style="0" customWidth="1"/>
    <col min="6" max="6" width="12.7109375" style="0" customWidth="1"/>
    <col min="7" max="7" width="14.7109375" style="0" customWidth="1"/>
    <col min="8" max="8" width="32.00390625" style="0" customWidth="1"/>
  </cols>
  <sheetData>
    <row r="1" spans="1:8" s="10" customFormat="1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s="10" customFormat="1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s="10" customFormat="1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18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21.75" customHeight="1">
      <c r="A5" s="131"/>
      <c r="B5" s="128"/>
      <c r="C5" s="128"/>
      <c r="D5" s="131"/>
      <c r="E5" s="131" t="str">
        <f>แผนงานศึกษา!E5</f>
        <v>1 ต.ค. 58 ถึง 30 มิ.ย. 59</v>
      </c>
      <c r="F5" s="128"/>
      <c r="G5" s="131"/>
      <c r="H5" s="128"/>
    </row>
    <row r="6" spans="1:8" s="12" customFormat="1" ht="21.75" customHeight="1">
      <c r="A6" s="132"/>
      <c r="B6" s="129"/>
      <c r="C6" s="129"/>
      <c r="D6" s="132"/>
      <c r="E6" s="132"/>
      <c r="F6" s="129"/>
      <c r="G6" s="132"/>
      <c r="H6" s="129"/>
    </row>
    <row r="7" spans="1:8" s="10" customFormat="1" ht="21.75" customHeight="1">
      <c r="A7" s="2"/>
      <c r="B7" s="46" t="s">
        <v>196</v>
      </c>
      <c r="C7" s="13"/>
      <c r="D7" s="74"/>
      <c r="E7" s="74"/>
      <c r="F7" s="74"/>
      <c r="G7" s="74"/>
      <c r="H7" s="28"/>
    </row>
    <row r="8" spans="1:8" s="18" customFormat="1" ht="21.75" customHeight="1">
      <c r="A8" s="3"/>
      <c r="B8" s="45" t="s">
        <v>197</v>
      </c>
      <c r="C8" s="15"/>
      <c r="D8" s="75"/>
      <c r="E8" s="82"/>
      <c r="F8" s="75"/>
      <c r="G8" s="75"/>
      <c r="H8" s="27"/>
    </row>
    <row r="9" spans="1:8" s="10" customFormat="1" ht="21.75" customHeight="1">
      <c r="A9" s="3">
        <v>1</v>
      </c>
      <c r="B9" s="45" t="s">
        <v>47</v>
      </c>
      <c r="C9" s="15"/>
      <c r="D9" s="82"/>
      <c r="E9" s="82"/>
      <c r="F9" s="82"/>
      <c r="G9" s="75"/>
      <c r="H9" s="27"/>
    </row>
    <row r="10" spans="1:8" s="10" customFormat="1" ht="21.75" customHeight="1">
      <c r="A10" s="3"/>
      <c r="B10" s="45"/>
      <c r="C10" s="112" t="s">
        <v>198</v>
      </c>
      <c r="D10" s="82">
        <v>20000</v>
      </c>
      <c r="E10" s="82">
        <v>0</v>
      </c>
      <c r="F10" s="82">
        <f>D10-E10</f>
        <v>20000</v>
      </c>
      <c r="G10" s="75">
        <f>F10</f>
        <v>20000</v>
      </c>
      <c r="H10" s="27"/>
    </row>
    <row r="11" spans="1:8" s="12" customFormat="1" ht="21.75" customHeight="1" thickBot="1">
      <c r="A11" s="133" t="s">
        <v>14</v>
      </c>
      <c r="B11" s="134"/>
      <c r="C11" s="135"/>
      <c r="D11" s="83">
        <f>D10</f>
        <v>20000</v>
      </c>
      <c r="E11" s="83">
        <f>E10</f>
        <v>0</v>
      </c>
      <c r="F11" s="83">
        <f>F10</f>
        <v>20000</v>
      </c>
      <c r="G11" s="83">
        <f>F11</f>
        <v>20000</v>
      </c>
      <c r="H11" s="49"/>
    </row>
    <row r="12" spans="1:8" s="5" customFormat="1" ht="21.75" customHeight="1" thickBot="1" thickTop="1">
      <c r="A12" s="130" t="s">
        <v>0</v>
      </c>
      <c r="B12" s="130"/>
      <c r="C12" s="130"/>
      <c r="D12" s="62">
        <f>SUM(D11)</f>
        <v>20000</v>
      </c>
      <c r="E12" s="62">
        <f>SUM(E11)</f>
        <v>0</v>
      </c>
      <c r="F12" s="62">
        <f>SUM(F11)</f>
        <v>20000</v>
      </c>
      <c r="G12" s="62">
        <f>F12</f>
        <v>20000</v>
      </c>
      <c r="H12" s="24"/>
    </row>
    <row r="13" ht="21" thickTop="1"/>
  </sheetData>
  <sheetProtection/>
  <mergeCells count="13">
    <mergeCell ref="F4:F6"/>
    <mergeCell ref="G4:G6"/>
    <mergeCell ref="H4:H6"/>
    <mergeCell ref="E5:E6"/>
    <mergeCell ref="A11:C11"/>
    <mergeCell ref="A12:C12"/>
    <mergeCell ref="A1:H1"/>
    <mergeCell ref="A2:H2"/>
    <mergeCell ref="A3:H3"/>
    <mergeCell ref="A4:A6"/>
    <mergeCell ref="B4:B6"/>
    <mergeCell ref="C4:C6"/>
    <mergeCell ref="D4:D6"/>
  </mergeCells>
  <printOptions/>
  <pageMargins left="0.1968503937007874" right="0.1968503937007874" top="0.7874015748031497" bottom="0.5905511811023623" header="0.275590551181102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zoomScaleSheetLayoutView="100" zoomScalePageLayoutView="0" workbookViewId="0" topLeftCell="A83">
      <selection activeCell="E95" sqref="E95"/>
    </sheetView>
  </sheetViews>
  <sheetFormatPr defaultColWidth="9.140625" defaultRowHeight="21.75" customHeight="1"/>
  <cols>
    <col min="1" max="1" width="5.7109375" style="11" customWidth="1"/>
    <col min="2" max="2" width="18.7109375" style="43" customWidth="1"/>
    <col min="3" max="3" width="42.8515625" style="10" customWidth="1"/>
    <col min="4" max="4" width="14.57421875" style="10" customWidth="1"/>
    <col min="5" max="5" width="15.7109375" style="10" customWidth="1"/>
    <col min="6" max="6" width="14.140625" style="10" bestFit="1" customWidth="1"/>
    <col min="7" max="7" width="14.7109375" style="10" customWidth="1"/>
    <col min="8" max="8" width="34.00390625" style="35" customWidth="1"/>
    <col min="9" max="16384" width="9.140625" style="10" customWidth="1"/>
  </cols>
  <sheetData>
    <row r="1" spans="1:8" ht="21.75" customHeigh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1:8" ht="21.75" customHeight="1">
      <c r="A2" s="136" t="s">
        <v>2</v>
      </c>
      <c r="B2" s="136"/>
      <c r="C2" s="136"/>
      <c r="D2" s="136"/>
      <c r="E2" s="136"/>
      <c r="F2" s="136"/>
      <c r="G2" s="136"/>
      <c r="H2" s="136"/>
    </row>
    <row r="3" spans="1:8" ht="21.75" customHeight="1">
      <c r="A3" s="136" t="str">
        <f>งบกลาง!A3</f>
        <v>ตั้งแต่วันที่  1  ตุลาคม  2558  ถึงวันที่ 30  มิถุนายน 2559</v>
      </c>
      <c r="B3" s="136"/>
      <c r="C3" s="136"/>
      <c r="D3" s="136"/>
      <c r="E3" s="136"/>
      <c r="F3" s="136"/>
      <c r="G3" s="136"/>
      <c r="H3" s="136"/>
    </row>
    <row r="4" spans="1:8" s="12" customFormat="1" ht="18.75" customHeight="1">
      <c r="A4" s="137" t="s">
        <v>11</v>
      </c>
      <c r="B4" s="127" t="s">
        <v>3</v>
      </c>
      <c r="C4" s="127" t="s">
        <v>4</v>
      </c>
      <c r="D4" s="137" t="s">
        <v>10</v>
      </c>
      <c r="E4" s="1" t="s">
        <v>5</v>
      </c>
      <c r="F4" s="127" t="s">
        <v>6</v>
      </c>
      <c r="G4" s="137" t="s">
        <v>12</v>
      </c>
      <c r="H4" s="127" t="s">
        <v>1</v>
      </c>
    </row>
    <row r="5" spans="1:8" s="12" customFormat="1" ht="20.25" customHeight="1">
      <c r="A5" s="131"/>
      <c r="B5" s="128"/>
      <c r="C5" s="128"/>
      <c r="D5" s="131"/>
      <c r="E5" s="131" t="str">
        <f>สาธารณสุข!E5</f>
        <v>1 ต.ค. 58 ถึง 30 มิ.ย. 59</v>
      </c>
      <c r="F5" s="128"/>
      <c r="G5" s="131"/>
      <c r="H5" s="128"/>
    </row>
    <row r="6" spans="1:8" s="12" customFormat="1" ht="17.25" customHeight="1">
      <c r="A6" s="132"/>
      <c r="B6" s="129"/>
      <c r="C6" s="129"/>
      <c r="D6" s="132"/>
      <c r="E6" s="132"/>
      <c r="F6" s="129"/>
      <c r="G6" s="132"/>
      <c r="H6" s="129"/>
    </row>
    <row r="7" spans="1:8" s="12" customFormat="1" ht="21.75" customHeight="1">
      <c r="A7" s="1"/>
      <c r="B7" s="46" t="s">
        <v>187</v>
      </c>
      <c r="C7" s="2"/>
      <c r="D7" s="78"/>
      <c r="E7" s="78"/>
      <c r="F7" s="79"/>
      <c r="G7" s="78"/>
      <c r="H7" s="2"/>
    </row>
    <row r="8" spans="1:8" ht="21.75" customHeight="1">
      <c r="A8" s="3"/>
      <c r="B8" s="47" t="s">
        <v>120</v>
      </c>
      <c r="C8" s="15"/>
      <c r="D8" s="75"/>
      <c r="E8" s="75"/>
      <c r="F8" s="75"/>
      <c r="G8" s="75"/>
      <c r="H8" s="27"/>
    </row>
    <row r="9" spans="1:8" ht="21.75" customHeight="1">
      <c r="A9" s="3"/>
      <c r="B9" s="47" t="s">
        <v>29</v>
      </c>
      <c r="C9" s="15"/>
      <c r="D9" s="75"/>
      <c r="E9" s="75"/>
      <c r="F9" s="75"/>
      <c r="G9" s="75"/>
      <c r="H9" s="27"/>
    </row>
    <row r="10" spans="1:8" ht="21.75" customHeight="1">
      <c r="A10" s="3">
        <v>1</v>
      </c>
      <c r="B10" s="45" t="s">
        <v>36</v>
      </c>
      <c r="C10" s="15"/>
      <c r="D10" s="75"/>
      <c r="E10" s="75"/>
      <c r="F10" s="75"/>
      <c r="G10" s="75"/>
      <c r="H10" s="27"/>
    </row>
    <row r="11" spans="1:7" ht="21.75" customHeight="1">
      <c r="A11" s="3"/>
      <c r="B11" s="50"/>
      <c r="C11" s="15" t="s">
        <v>37</v>
      </c>
      <c r="D11" s="75">
        <v>600000</v>
      </c>
      <c r="E11" s="75">
        <v>380270</v>
      </c>
      <c r="F11" s="75">
        <f>+D11-E11</f>
        <v>219730</v>
      </c>
      <c r="G11" s="75">
        <f aca="true" t="shared" si="0" ref="G11:G16">F11</f>
        <v>219730</v>
      </c>
    </row>
    <row r="12" spans="1:8" ht="21.75" customHeight="1">
      <c r="A12" s="3"/>
      <c r="B12" s="50"/>
      <c r="C12" s="15" t="s">
        <v>38</v>
      </c>
      <c r="D12" s="75">
        <v>45000</v>
      </c>
      <c r="E12" s="75">
        <v>0</v>
      </c>
      <c r="F12" s="75">
        <f>+D12-E12</f>
        <v>45000</v>
      </c>
      <c r="G12" s="75">
        <f t="shared" si="0"/>
        <v>45000</v>
      </c>
      <c r="H12" s="27"/>
    </row>
    <row r="13" spans="1:8" ht="21.75" customHeight="1">
      <c r="A13" s="3"/>
      <c r="B13" s="50"/>
      <c r="C13" s="15" t="s">
        <v>184</v>
      </c>
      <c r="D13" s="75">
        <v>42000</v>
      </c>
      <c r="E13" s="75">
        <v>31500</v>
      </c>
      <c r="F13" s="75">
        <f>+D13-E13</f>
        <v>10500</v>
      </c>
      <c r="G13" s="75">
        <f t="shared" si="0"/>
        <v>10500</v>
      </c>
      <c r="H13" s="27"/>
    </row>
    <row r="14" spans="1:8" ht="21.75" customHeight="1">
      <c r="A14" s="3"/>
      <c r="B14" s="50"/>
      <c r="C14" s="15" t="s">
        <v>42</v>
      </c>
      <c r="D14" s="75">
        <v>500000</v>
      </c>
      <c r="E14" s="75">
        <v>320579</v>
      </c>
      <c r="F14" s="75">
        <f>+D14-E14</f>
        <v>179421</v>
      </c>
      <c r="G14" s="75">
        <f t="shared" si="0"/>
        <v>179421</v>
      </c>
      <c r="H14" s="27"/>
    </row>
    <row r="15" spans="1:8" ht="21.75" customHeight="1">
      <c r="A15" s="3"/>
      <c r="B15" s="50"/>
      <c r="C15" s="15" t="s">
        <v>43</v>
      </c>
      <c r="D15" s="75">
        <v>150000</v>
      </c>
      <c r="E15" s="82">
        <v>42000</v>
      </c>
      <c r="F15" s="75">
        <f>+D15-E15</f>
        <v>108000</v>
      </c>
      <c r="G15" s="75">
        <f t="shared" si="0"/>
        <v>108000</v>
      </c>
      <c r="H15" s="27"/>
    </row>
    <row r="16" spans="1:8" s="12" customFormat="1" ht="21.75" customHeight="1" thickBot="1">
      <c r="A16" s="133" t="s">
        <v>14</v>
      </c>
      <c r="B16" s="134"/>
      <c r="C16" s="135"/>
      <c r="D16" s="83">
        <f>SUM(D11:D15)</f>
        <v>1337000</v>
      </c>
      <c r="E16" s="83">
        <f>SUM(E11:E15)</f>
        <v>774349</v>
      </c>
      <c r="F16" s="83">
        <f>SUM(F11:F15)</f>
        <v>562651</v>
      </c>
      <c r="G16" s="83">
        <f t="shared" si="0"/>
        <v>562651</v>
      </c>
      <c r="H16" s="49"/>
    </row>
    <row r="17" spans="1:8" s="18" customFormat="1" ht="21.75" customHeight="1" thickTop="1">
      <c r="A17" s="3"/>
      <c r="B17" s="45" t="s">
        <v>44</v>
      </c>
      <c r="C17" s="15"/>
      <c r="D17" s="75"/>
      <c r="E17" s="82"/>
      <c r="F17" s="75"/>
      <c r="G17" s="75"/>
      <c r="H17" s="27"/>
    </row>
    <row r="18" spans="1:8" ht="21.75" customHeight="1">
      <c r="A18" s="3">
        <v>1</v>
      </c>
      <c r="B18" s="45" t="s">
        <v>79</v>
      </c>
      <c r="C18" s="15"/>
      <c r="D18" s="75"/>
      <c r="E18" s="82"/>
      <c r="F18" s="75"/>
      <c r="G18" s="75"/>
      <c r="H18" s="27"/>
    </row>
    <row r="19" spans="1:8" ht="21.75" customHeight="1">
      <c r="A19" s="3"/>
      <c r="B19" s="45"/>
      <c r="C19" s="15" t="s">
        <v>121</v>
      </c>
      <c r="D19" s="75">
        <v>50000</v>
      </c>
      <c r="E19" s="75">
        <v>12600</v>
      </c>
      <c r="F19" s="75">
        <f>+D19-E19</f>
        <v>37400</v>
      </c>
      <c r="G19" s="75">
        <f>F19</f>
        <v>37400</v>
      </c>
      <c r="H19" s="27"/>
    </row>
    <row r="20" spans="1:8" ht="21.75" customHeight="1">
      <c r="A20" s="3"/>
      <c r="B20" s="50"/>
      <c r="C20" s="15" t="s">
        <v>45</v>
      </c>
      <c r="D20" s="75">
        <v>20000</v>
      </c>
      <c r="E20" s="75">
        <v>0</v>
      </c>
      <c r="F20" s="75">
        <f>+D20-E20</f>
        <v>20000</v>
      </c>
      <c r="G20" s="75">
        <f>F20</f>
        <v>20000</v>
      </c>
      <c r="H20" s="27"/>
    </row>
    <row r="21" spans="1:8" s="12" customFormat="1" ht="21.75" customHeight="1" thickBot="1">
      <c r="A21" s="133" t="s">
        <v>14</v>
      </c>
      <c r="B21" s="134"/>
      <c r="C21" s="135"/>
      <c r="D21" s="83">
        <f>SUM(D19:D20)</f>
        <v>70000</v>
      </c>
      <c r="E21" s="83">
        <f>SUM(E19:E20)</f>
        <v>12600</v>
      </c>
      <c r="F21" s="83">
        <f>SUM(F19:F20)</f>
        <v>57400</v>
      </c>
      <c r="G21" s="83">
        <f>F21</f>
        <v>57400</v>
      </c>
      <c r="H21" s="49"/>
    </row>
    <row r="22" spans="1:8" s="12" customFormat="1" ht="21.75" customHeight="1" thickTop="1">
      <c r="A22" s="8"/>
      <c r="B22" s="8"/>
      <c r="C22" s="8"/>
      <c r="D22" s="95"/>
      <c r="E22" s="95"/>
      <c r="F22" s="95"/>
      <c r="G22" s="95"/>
      <c r="H22" s="51"/>
    </row>
    <row r="23" spans="1:8" s="12" customFormat="1" ht="21.75" customHeight="1">
      <c r="A23" s="8"/>
      <c r="B23" s="8"/>
      <c r="C23" s="8"/>
      <c r="D23" s="95"/>
      <c r="E23" s="95"/>
      <c r="F23" s="95"/>
      <c r="G23" s="95"/>
      <c r="H23" s="51"/>
    </row>
    <row r="24" spans="1:8" s="12" customFormat="1" ht="21.75" customHeight="1">
      <c r="A24" s="8"/>
      <c r="B24" s="8"/>
      <c r="C24" s="8"/>
      <c r="D24" s="95"/>
      <c r="E24" s="95"/>
      <c r="F24" s="95"/>
      <c r="G24" s="95"/>
      <c r="H24" s="51"/>
    </row>
    <row r="25" spans="1:8" s="12" customFormat="1" ht="16.5" customHeight="1">
      <c r="A25" s="8"/>
      <c r="B25" s="8"/>
      <c r="C25" s="8"/>
      <c r="D25" s="95"/>
      <c r="E25" s="95"/>
      <c r="F25" s="95"/>
      <c r="G25" s="95"/>
      <c r="H25" s="51"/>
    </row>
    <row r="26" spans="1:8" s="12" customFormat="1" ht="18" customHeight="1">
      <c r="A26" s="138" t="s">
        <v>7</v>
      </c>
      <c r="B26" s="138"/>
      <c r="C26" s="138"/>
      <c r="D26" s="138"/>
      <c r="E26" s="138"/>
      <c r="F26" s="138"/>
      <c r="G26" s="138"/>
      <c r="H26" s="138"/>
    </row>
    <row r="27" spans="1:8" s="12" customFormat="1" ht="18" customHeight="1">
      <c r="A27" s="137" t="s">
        <v>11</v>
      </c>
      <c r="B27" s="127" t="s">
        <v>3</v>
      </c>
      <c r="C27" s="127" t="s">
        <v>4</v>
      </c>
      <c r="D27" s="137" t="s">
        <v>10</v>
      </c>
      <c r="E27" s="1" t="s">
        <v>5</v>
      </c>
      <c r="F27" s="127" t="s">
        <v>6</v>
      </c>
      <c r="G27" s="137" t="s">
        <v>12</v>
      </c>
      <c r="H27" s="127" t="s">
        <v>1</v>
      </c>
    </row>
    <row r="28" spans="1:8" s="12" customFormat="1" ht="21" customHeight="1">
      <c r="A28" s="131"/>
      <c r="B28" s="128"/>
      <c r="C28" s="128"/>
      <c r="D28" s="131"/>
      <c r="E28" s="131" t="str">
        <f>E5</f>
        <v>1 ต.ค. 58 ถึง 30 มิ.ย. 59</v>
      </c>
      <c r="F28" s="128"/>
      <c r="G28" s="131"/>
      <c r="H28" s="128"/>
    </row>
    <row r="29" spans="1:8" s="12" customFormat="1" ht="18.75" customHeight="1">
      <c r="A29" s="132"/>
      <c r="B29" s="129"/>
      <c r="C29" s="129"/>
      <c r="D29" s="132"/>
      <c r="E29" s="132"/>
      <c r="F29" s="129"/>
      <c r="G29" s="132"/>
      <c r="H29" s="129"/>
    </row>
    <row r="30" spans="1:8" ht="18" customHeight="1">
      <c r="A30" s="2">
        <v>2</v>
      </c>
      <c r="B30" s="44" t="s">
        <v>47</v>
      </c>
      <c r="C30" s="13"/>
      <c r="D30" s="74"/>
      <c r="E30" s="90"/>
      <c r="F30" s="74"/>
      <c r="G30" s="74"/>
      <c r="H30" s="28"/>
    </row>
    <row r="31" spans="1:8" ht="21.75" customHeight="1">
      <c r="A31" s="3"/>
      <c r="B31" s="45" t="s">
        <v>48</v>
      </c>
      <c r="C31" s="15"/>
      <c r="D31" s="75"/>
      <c r="E31" s="82"/>
      <c r="F31" s="75"/>
      <c r="G31" s="75"/>
      <c r="H31" s="27"/>
    </row>
    <row r="32" spans="1:8" ht="21.75" customHeight="1">
      <c r="A32" s="3"/>
      <c r="B32" s="45"/>
      <c r="C32" s="15" t="s">
        <v>167</v>
      </c>
      <c r="D32" s="75">
        <v>40000</v>
      </c>
      <c r="E32" s="75">
        <v>15120</v>
      </c>
      <c r="F32" s="75">
        <f>+D32-E32</f>
        <v>24880</v>
      </c>
      <c r="G32" s="75">
        <f>F32</f>
        <v>24880</v>
      </c>
      <c r="H32" s="27"/>
    </row>
    <row r="33" spans="1:8" ht="21.75" customHeight="1">
      <c r="A33" s="3"/>
      <c r="B33" s="45"/>
      <c r="C33" s="15" t="s">
        <v>50</v>
      </c>
      <c r="D33" s="75">
        <v>260000</v>
      </c>
      <c r="E33" s="75">
        <v>160320</v>
      </c>
      <c r="F33" s="75">
        <f>D33-E33</f>
        <v>99680</v>
      </c>
      <c r="G33" s="75">
        <f>F33</f>
        <v>99680</v>
      </c>
      <c r="H33" s="27"/>
    </row>
    <row r="34" spans="1:8" ht="18.75" customHeight="1">
      <c r="A34" s="3"/>
      <c r="B34" s="45" t="s">
        <v>122</v>
      </c>
      <c r="C34" s="15"/>
      <c r="D34" s="75"/>
      <c r="E34" s="75"/>
      <c r="F34" s="75"/>
      <c r="G34" s="75"/>
      <c r="H34" s="15"/>
    </row>
    <row r="35" spans="1:8" ht="21.75" customHeight="1">
      <c r="A35" s="3"/>
      <c r="B35" s="45"/>
      <c r="C35" s="15" t="s">
        <v>88</v>
      </c>
      <c r="D35" s="75">
        <v>30000</v>
      </c>
      <c r="E35" s="89">
        <v>0</v>
      </c>
      <c r="F35" s="75">
        <f>+D35-E35</f>
        <v>30000</v>
      </c>
      <c r="G35" s="75">
        <f>F35</f>
        <v>30000</v>
      </c>
      <c r="H35" s="27"/>
    </row>
    <row r="36" spans="1:8" ht="21.75" customHeight="1">
      <c r="A36" s="3"/>
      <c r="B36" s="45"/>
      <c r="C36" s="15" t="s">
        <v>123</v>
      </c>
      <c r="D36" s="75">
        <v>30000</v>
      </c>
      <c r="E36" s="89">
        <v>0</v>
      </c>
      <c r="F36" s="75">
        <f>+D36-E36</f>
        <v>30000</v>
      </c>
      <c r="G36" s="75">
        <f>F36</f>
        <v>30000</v>
      </c>
      <c r="H36" s="27"/>
    </row>
    <row r="37" spans="1:8" ht="21.75" customHeight="1">
      <c r="A37" s="3"/>
      <c r="B37" s="45"/>
      <c r="C37" s="15" t="s">
        <v>185</v>
      </c>
      <c r="D37" s="75">
        <v>10000</v>
      </c>
      <c r="E37" s="89">
        <v>0</v>
      </c>
      <c r="F37" s="75">
        <f>+D37-E37</f>
        <v>10000</v>
      </c>
      <c r="G37" s="75">
        <f>F37</f>
        <v>10000</v>
      </c>
      <c r="H37" s="27"/>
    </row>
    <row r="38" spans="1:8" ht="21.75" customHeight="1">
      <c r="A38" s="3"/>
      <c r="B38" s="45" t="s">
        <v>57</v>
      </c>
      <c r="C38" s="15"/>
      <c r="D38" s="75"/>
      <c r="E38" s="75"/>
      <c r="F38" s="75"/>
      <c r="G38" s="75"/>
      <c r="H38" s="31"/>
    </row>
    <row r="39" spans="1:8" ht="21.75" customHeight="1">
      <c r="A39" s="4"/>
      <c r="B39" s="63"/>
      <c r="C39" s="17" t="s">
        <v>58</v>
      </c>
      <c r="D39" s="76">
        <v>40000</v>
      </c>
      <c r="E39" s="76">
        <v>18775.83</v>
      </c>
      <c r="F39" s="76">
        <f>+D39-E39</f>
        <v>21224.17</v>
      </c>
      <c r="G39" s="76">
        <f>F39</f>
        <v>21224.17</v>
      </c>
      <c r="H39" s="29"/>
    </row>
    <row r="40" spans="1:8" s="12" customFormat="1" ht="18" customHeight="1" thickBot="1">
      <c r="A40" s="133" t="s">
        <v>14</v>
      </c>
      <c r="B40" s="134"/>
      <c r="C40" s="135"/>
      <c r="D40" s="83">
        <f>SUM(D30:D39)</f>
        <v>410000</v>
      </c>
      <c r="E40" s="83">
        <f>SUM(E30:E39)</f>
        <v>194215.83000000002</v>
      </c>
      <c r="F40" s="83">
        <f>SUM(F30:F39)</f>
        <v>215784.16999999998</v>
      </c>
      <c r="G40" s="83">
        <f>F40</f>
        <v>215784.16999999998</v>
      </c>
      <c r="H40" s="49"/>
    </row>
    <row r="41" spans="1:8" ht="17.25" customHeight="1" thickTop="1">
      <c r="A41" s="55">
        <v>3</v>
      </c>
      <c r="B41" s="56" t="s">
        <v>59</v>
      </c>
      <c r="C41" s="57"/>
      <c r="D41" s="84"/>
      <c r="E41" s="84"/>
      <c r="F41" s="84"/>
      <c r="G41" s="84"/>
      <c r="H41" s="58"/>
    </row>
    <row r="42" spans="1:8" ht="18.75" customHeight="1">
      <c r="A42" s="3"/>
      <c r="B42" s="50"/>
      <c r="C42" s="15" t="s">
        <v>60</v>
      </c>
      <c r="D42" s="75">
        <v>40000</v>
      </c>
      <c r="E42" s="75">
        <v>12582</v>
      </c>
      <c r="F42" s="75">
        <f aca="true" t="shared" si="1" ref="F42:F48">SUM(D42-E42)</f>
        <v>27418</v>
      </c>
      <c r="G42" s="75">
        <f aca="true" t="shared" si="2" ref="G42:G49">F42</f>
        <v>27418</v>
      </c>
      <c r="H42" s="31"/>
    </row>
    <row r="43" spans="1:8" ht="21.75" customHeight="1">
      <c r="A43" s="3"/>
      <c r="B43" s="50"/>
      <c r="C43" s="15" t="s">
        <v>124</v>
      </c>
      <c r="D43" s="75">
        <v>100000</v>
      </c>
      <c r="E43" s="75">
        <v>75820.2</v>
      </c>
      <c r="F43" s="75">
        <f t="shared" si="1"/>
        <v>24179.800000000003</v>
      </c>
      <c r="G43" s="75">
        <f t="shared" si="2"/>
        <v>24179.800000000003</v>
      </c>
      <c r="H43" s="31"/>
    </row>
    <row r="44" spans="1:8" ht="21.75" customHeight="1">
      <c r="A44" s="3"/>
      <c r="B44" s="50"/>
      <c r="C44" s="15" t="s">
        <v>125</v>
      </c>
      <c r="D44" s="75">
        <v>50000</v>
      </c>
      <c r="E44" s="75">
        <v>19199.1</v>
      </c>
      <c r="F44" s="75">
        <f t="shared" si="1"/>
        <v>30800.9</v>
      </c>
      <c r="G44" s="75">
        <f t="shared" si="2"/>
        <v>30800.9</v>
      </c>
      <c r="H44" s="31"/>
    </row>
    <row r="45" spans="1:8" ht="21.75" customHeight="1">
      <c r="A45" s="3"/>
      <c r="B45" s="50"/>
      <c r="C45" s="15" t="s">
        <v>63</v>
      </c>
      <c r="D45" s="75">
        <v>30000</v>
      </c>
      <c r="E45" s="75">
        <v>0</v>
      </c>
      <c r="F45" s="75">
        <f t="shared" si="1"/>
        <v>30000</v>
      </c>
      <c r="G45" s="75">
        <f t="shared" si="2"/>
        <v>30000</v>
      </c>
      <c r="H45" s="31"/>
    </row>
    <row r="46" spans="1:8" ht="21.75" customHeight="1">
      <c r="A46" s="3"/>
      <c r="B46" s="50"/>
      <c r="C46" s="15" t="s">
        <v>64</v>
      </c>
      <c r="D46" s="75">
        <v>200000</v>
      </c>
      <c r="E46" s="75">
        <v>34486.2</v>
      </c>
      <c r="F46" s="75">
        <f t="shared" si="1"/>
        <v>165513.8</v>
      </c>
      <c r="G46" s="75">
        <f t="shared" si="2"/>
        <v>165513.8</v>
      </c>
      <c r="H46" s="31"/>
    </row>
    <row r="47" spans="1:8" ht="21.75" customHeight="1">
      <c r="A47" s="3"/>
      <c r="B47" s="45"/>
      <c r="C47" s="15" t="s">
        <v>65</v>
      </c>
      <c r="D47" s="75">
        <v>10000</v>
      </c>
      <c r="E47" s="75">
        <v>0</v>
      </c>
      <c r="F47" s="75">
        <f>SUM(D47-E47)</f>
        <v>10000</v>
      </c>
      <c r="G47" s="75">
        <f t="shared" si="2"/>
        <v>10000</v>
      </c>
      <c r="H47" s="31"/>
    </row>
    <row r="48" spans="1:8" ht="19.5" customHeight="1">
      <c r="A48" s="4"/>
      <c r="B48" s="63"/>
      <c r="C48" s="17" t="s">
        <v>66</v>
      </c>
      <c r="D48" s="76">
        <v>50000</v>
      </c>
      <c r="E48" s="76">
        <v>46560</v>
      </c>
      <c r="F48" s="76">
        <f t="shared" si="1"/>
        <v>3440</v>
      </c>
      <c r="G48" s="76">
        <f t="shared" si="2"/>
        <v>3440</v>
      </c>
      <c r="H48" s="64"/>
    </row>
    <row r="49" spans="1:8" s="12" customFormat="1" ht="23.25" customHeight="1" thickBot="1">
      <c r="A49" s="133" t="s">
        <v>14</v>
      </c>
      <c r="B49" s="134"/>
      <c r="C49" s="135"/>
      <c r="D49" s="83">
        <f>SUM(D42:D48)</f>
        <v>480000</v>
      </c>
      <c r="E49" s="83">
        <f>SUM(E42:E48)</f>
        <v>188647.5</v>
      </c>
      <c r="F49" s="83">
        <f>SUM(F42:F48)</f>
        <v>291352.5</v>
      </c>
      <c r="G49" s="83">
        <f t="shared" si="2"/>
        <v>291352.5</v>
      </c>
      <c r="H49" s="49"/>
    </row>
    <row r="50" spans="1:8" s="12" customFormat="1" ht="18" customHeight="1" thickTop="1">
      <c r="A50" s="8"/>
      <c r="B50" s="8"/>
      <c r="C50" s="8"/>
      <c r="D50" s="95"/>
      <c r="E50" s="95"/>
      <c r="F50" s="95"/>
      <c r="G50" s="95"/>
      <c r="H50" s="51"/>
    </row>
    <row r="51" spans="1:8" ht="21.75" customHeight="1">
      <c r="A51" s="138" t="s">
        <v>8</v>
      </c>
      <c r="B51" s="138"/>
      <c r="C51" s="138"/>
      <c r="D51" s="138"/>
      <c r="E51" s="138"/>
      <c r="F51" s="138"/>
      <c r="G51" s="138"/>
      <c r="H51" s="138"/>
    </row>
    <row r="52" spans="1:8" s="12" customFormat="1" ht="21.75" customHeight="1">
      <c r="A52" s="137" t="s">
        <v>11</v>
      </c>
      <c r="B52" s="127" t="s">
        <v>3</v>
      </c>
      <c r="C52" s="127" t="s">
        <v>4</v>
      </c>
      <c r="D52" s="137" t="s">
        <v>10</v>
      </c>
      <c r="E52" s="1" t="s">
        <v>5</v>
      </c>
      <c r="F52" s="127" t="s">
        <v>6</v>
      </c>
      <c r="G52" s="137" t="s">
        <v>12</v>
      </c>
      <c r="H52" s="127" t="s">
        <v>1</v>
      </c>
    </row>
    <row r="53" spans="1:8" s="12" customFormat="1" ht="21.75" customHeight="1">
      <c r="A53" s="131"/>
      <c r="B53" s="128"/>
      <c r="C53" s="128"/>
      <c r="D53" s="131"/>
      <c r="E53" s="131" t="str">
        <f>E5</f>
        <v>1 ต.ค. 58 ถึง 30 มิ.ย. 59</v>
      </c>
      <c r="F53" s="128"/>
      <c r="G53" s="131"/>
      <c r="H53" s="128"/>
    </row>
    <row r="54" spans="1:8" s="12" customFormat="1" ht="21.75" customHeight="1">
      <c r="A54" s="132"/>
      <c r="B54" s="129"/>
      <c r="C54" s="129"/>
      <c r="D54" s="132"/>
      <c r="E54" s="132"/>
      <c r="F54" s="129"/>
      <c r="G54" s="132"/>
      <c r="H54" s="129"/>
    </row>
    <row r="55" spans="1:8" ht="21.75" customHeight="1">
      <c r="A55" s="2">
        <v>4</v>
      </c>
      <c r="B55" s="44" t="s">
        <v>156</v>
      </c>
      <c r="C55" s="13"/>
      <c r="D55" s="74"/>
      <c r="E55" s="74"/>
      <c r="F55" s="74"/>
      <c r="G55" s="74"/>
      <c r="H55" s="66"/>
    </row>
    <row r="56" spans="1:8" ht="21.75" customHeight="1">
      <c r="A56" s="3"/>
      <c r="B56" s="45"/>
      <c r="C56" s="15" t="s">
        <v>71</v>
      </c>
      <c r="D56" s="75">
        <v>2000</v>
      </c>
      <c r="E56" s="75">
        <v>0</v>
      </c>
      <c r="F56" s="75">
        <f>SUM(D56-E56)</f>
        <v>2000</v>
      </c>
      <c r="G56" s="75">
        <f>F56</f>
        <v>2000</v>
      </c>
      <c r="H56" s="31"/>
    </row>
    <row r="57" spans="1:8" ht="21.75" customHeight="1">
      <c r="A57" s="3"/>
      <c r="B57" s="45"/>
      <c r="C57" s="15" t="s">
        <v>168</v>
      </c>
      <c r="D57" s="75">
        <v>300000</v>
      </c>
      <c r="E57" s="75">
        <v>0</v>
      </c>
      <c r="F57" s="75">
        <f>SUM(D57-E57)</f>
        <v>300000</v>
      </c>
      <c r="G57" s="75">
        <f>F57</f>
        <v>300000</v>
      </c>
      <c r="H57" s="31"/>
    </row>
    <row r="58" spans="1:8" s="12" customFormat="1" ht="21.75" customHeight="1" thickBot="1">
      <c r="A58" s="133" t="s">
        <v>14</v>
      </c>
      <c r="B58" s="134"/>
      <c r="C58" s="135"/>
      <c r="D58" s="83">
        <f>SUM(D56:D57)</f>
        <v>302000</v>
      </c>
      <c r="E58" s="83">
        <f>SUM(E56:E57)</f>
        <v>0</v>
      </c>
      <c r="F58" s="83">
        <f>SUM(F56:F57)</f>
        <v>302000</v>
      </c>
      <c r="G58" s="83">
        <f>F58</f>
        <v>302000</v>
      </c>
      <c r="H58" s="49"/>
    </row>
    <row r="59" spans="1:8" ht="21.75" customHeight="1" thickTop="1">
      <c r="A59" s="55"/>
      <c r="B59" s="56" t="s">
        <v>76</v>
      </c>
      <c r="C59" s="57"/>
      <c r="D59" s="84"/>
      <c r="E59" s="84"/>
      <c r="F59" s="84"/>
      <c r="G59" s="84"/>
      <c r="H59" s="58"/>
    </row>
    <row r="60" spans="1:8" ht="21.75" customHeight="1">
      <c r="A60" s="3">
        <v>1</v>
      </c>
      <c r="B60" s="45" t="s">
        <v>82</v>
      </c>
      <c r="C60" s="15"/>
      <c r="D60" s="75"/>
      <c r="E60" s="75"/>
      <c r="F60" s="75"/>
      <c r="G60" s="75"/>
      <c r="H60" s="31"/>
    </row>
    <row r="61" spans="1:8" ht="21.75" customHeight="1">
      <c r="A61" s="3"/>
      <c r="B61" s="45" t="s">
        <v>233</v>
      </c>
      <c r="C61" s="15"/>
      <c r="D61" s="75"/>
      <c r="E61" s="75"/>
      <c r="F61" s="75"/>
      <c r="G61" s="75"/>
      <c r="H61" s="37"/>
    </row>
    <row r="62" spans="1:8" ht="21.75" customHeight="1">
      <c r="A62" s="3"/>
      <c r="B62" s="45"/>
      <c r="C62" s="15" t="s">
        <v>234</v>
      </c>
      <c r="D62" s="75">
        <v>8000</v>
      </c>
      <c r="E62" s="75">
        <v>0</v>
      </c>
      <c r="F62" s="75">
        <f>SUM(D62-E62)</f>
        <v>8000</v>
      </c>
      <c r="G62" s="75">
        <f>F62</f>
        <v>8000</v>
      </c>
      <c r="H62" s="37"/>
    </row>
    <row r="63" spans="1:8" ht="21.75" customHeight="1">
      <c r="A63" s="3"/>
      <c r="B63" s="45"/>
      <c r="C63" s="15" t="s">
        <v>235</v>
      </c>
      <c r="D63" s="75">
        <v>5000</v>
      </c>
      <c r="E63" s="75">
        <v>0</v>
      </c>
      <c r="F63" s="75">
        <f>SUM(D63-E63)</f>
        <v>5000</v>
      </c>
      <c r="G63" s="75">
        <f>F63</f>
        <v>5000</v>
      </c>
      <c r="H63" s="37"/>
    </row>
    <row r="64" spans="1:8" ht="21.75" customHeight="1">
      <c r="A64" s="3"/>
      <c r="B64" s="45" t="s">
        <v>78</v>
      </c>
      <c r="C64" s="15"/>
      <c r="D64" s="75"/>
      <c r="E64" s="75"/>
      <c r="F64" s="75"/>
      <c r="G64" s="75"/>
      <c r="H64" s="37"/>
    </row>
    <row r="65" spans="1:8" ht="21.75" customHeight="1">
      <c r="A65" s="3"/>
      <c r="B65" s="45"/>
      <c r="C65" s="15" t="s">
        <v>77</v>
      </c>
      <c r="D65" s="75">
        <v>54580</v>
      </c>
      <c r="E65" s="75">
        <v>0</v>
      </c>
      <c r="F65" s="75">
        <f>SUM(D65-E65)</f>
        <v>54580</v>
      </c>
      <c r="G65" s="75">
        <f>F65</f>
        <v>54580</v>
      </c>
      <c r="H65" s="37"/>
    </row>
    <row r="66" spans="1:8" s="12" customFormat="1" ht="21.75" customHeight="1" thickBot="1">
      <c r="A66" s="133" t="s">
        <v>14</v>
      </c>
      <c r="B66" s="134"/>
      <c r="C66" s="135"/>
      <c r="D66" s="83">
        <f>SUM(D61:D65)</f>
        <v>67580</v>
      </c>
      <c r="E66" s="83">
        <f>SUM(E61:E65)</f>
        <v>0</v>
      </c>
      <c r="F66" s="83">
        <f>SUM(F61:F65)</f>
        <v>67580</v>
      </c>
      <c r="G66" s="83">
        <f>F66</f>
        <v>67580</v>
      </c>
      <c r="H66" s="49"/>
    </row>
    <row r="67" spans="1:8" ht="21.75" customHeight="1" thickTop="1">
      <c r="A67" s="55"/>
      <c r="B67" s="56" t="s">
        <v>126</v>
      </c>
      <c r="C67" s="57"/>
      <c r="D67" s="84"/>
      <c r="E67" s="84"/>
      <c r="F67" s="84"/>
      <c r="G67" s="84"/>
      <c r="H67" s="58"/>
    </row>
    <row r="68" spans="1:8" ht="17.25" customHeight="1">
      <c r="A68" s="3"/>
      <c r="B68" s="45" t="s">
        <v>127</v>
      </c>
      <c r="C68" s="15"/>
      <c r="D68" s="75"/>
      <c r="E68" s="75"/>
      <c r="F68" s="75"/>
      <c r="G68" s="75"/>
      <c r="H68" s="31"/>
    </row>
    <row r="69" spans="1:8" ht="21.75" customHeight="1">
      <c r="A69" s="3">
        <v>1</v>
      </c>
      <c r="B69" s="45" t="s">
        <v>83</v>
      </c>
      <c r="C69" s="15"/>
      <c r="D69" s="75"/>
      <c r="E69" s="75"/>
      <c r="F69" s="75"/>
      <c r="G69" s="75"/>
      <c r="H69" s="31"/>
    </row>
    <row r="70" spans="1:8" ht="21.75" customHeight="1">
      <c r="A70" s="3"/>
      <c r="B70" s="45" t="s">
        <v>128</v>
      </c>
      <c r="C70" s="15"/>
      <c r="D70" s="75"/>
      <c r="E70" s="75"/>
      <c r="F70" s="75"/>
      <c r="G70" s="75"/>
      <c r="H70" s="37"/>
    </row>
    <row r="71" spans="1:8" ht="21.75" customHeight="1">
      <c r="A71" s="3"/>
      <c r="B71" s="45"/>
      <c r="C71" s="15" t="s">
        <v>236</v>
      </c>
      <c r="D71" s="75">
        <v>123500</v>
      </c>
      <c r="E71" s="75">
        <v>0</v>
      </c>
      <c r="F71" s="75">
        <f>SUM(D71-E71)</f>
        <v>123500</v>
      </c>
      <c r="G71" s="75">
        <f>F71</f>
        <v>123500</v>
      </c>
      <c r="H71" s="37"/>
    </row>
    <row r="72" spans="1:8" ht="21.75" customHeight="1">
      <c r="A72" s="4"/>
      <c r="B72" s="63"/>
      <c r="C72" s="17" t="s">
        <v>237</v>
      </c>
      <c r="D72" s="76">
        <v>54800</v>
      </c>
      <c r="E72" s="76">
        <v>0</v>
      </c>
      <c r="F72" s="76">
        <f>SUM(D72-E72)</f>
        <v>54800</v>
      </c>
      <c r="G72" s="76">
        <f>F72</f>
        <v>54800</v>
      </c>
      <c r="H72" s="65"/>
    </row>
    <row r="74" spans="1:8" ht="18" customHeight="1">
      <c r="A74" s="138" t="s">
        <v>9</v>
      </c>
      <c r="B74" s="138"/>
      <c r="C74" s="138"/>
      <c r="D74" s="138"/>
      <c r="E74" s="138"/>
      <c r="F74" s="138"/>
      <c r="G74" s="138"/>
      <c r="H74" s="138"/>
    </row>
    <row r="75" spans="1:8" s="12" customFormat="1" ht="18" customHeight="1">
      <c r="A75" s="137" t="s">
        <v>11</v>
      </c>
      <c r="B75" s="127" t="s">
        <v>3</v>
      </c>
      <c r="C75" s="127" t="s">
        <v>4</v>
      </c>
      <c r="D75" s="137" t="s">
        <v>10</v>
      </c>
      <c r="E75" s="1" t="s">
        <v>5</v>
      </c>
      <c r="F75" s="127" t="s">
        <v>6</v>
      </c>
      <c r="G75" s="137" t="s">
        <v>12</v>
      </c>
      <c r="H75" s="127" t="s">
        <v>1</v>
      </c>
    </row>
    <row r="76" spans="1:8" s="12" customFormat="1" ht="18.75" customHeight="1">
      <c r="A76" s="131"/>
      <c r="B76" s="128"/>
      <c r="C76" s="128"/>
      <c r="D76" s="131"/>
      <c r="E76" s="131" t="str">
        <f>E5</f>
        <v>1 ต.ค. 58 ถึง 30 มิ.ย. 59</v>
      </c>
      <c r="F76" s="128"/>
      <c r="G76" s="131"/>
      <c r="H76" s="128"/>
    </row>
    <row r="77" spans="1:8" s="12" customFormat="1" ht="17.25" customHeight="1">
      <c r="A77" s="132"/>
      <c r="B77" s="129"/>
      <c r="C77" s="129"/>
      <c r="D77" s="132"/>
      <c r="E77" s="132"/>
      <c r="F77" s="129"/>
      <c r="G77" s="132"/>
      <c r="H77" s="129"/>
    </row>
    <row r="78" spans="1:8" ht="21.75" customHeight="1">
      <c r="A78" s="3"/>
      <c r="B78" s="45"/>
      <c r="C78" s="112" t="s">
        <v>238</v>
      </c>
      <c r="D78" s="75">
        <v>83000</v>
      </c>
      <c r="E78" s="75">
        <v>0</v>
      </c>
      <c r="F78" s="75">
        <f aca="true" t="shared" si="3" ref="F78:F88">SUM(D78-E78)</f>
        <v>83000</v>
      </c>
      <c r="G78" s="75">
        <f>F78</f>
        <v>83000</v>
      </c>
      <c r="H78" s="37"/>
    </row>
    <row r="79" spans="1:8" ht="21.75" customHeight="1">
      <c r="A79" s="3"/>
      <c r="B79" s="45"/>
      <c r="C79" s="15" t="s">
        <v>239</v>
      </c>
      <c r="D79" s="75">
        <v>237000</v>
      </c>
      <c r="E79" s="75">
        <v>236500</v>
      </c>
      <c r="F79" s="75">
        <f t="shared" si="3"/>
        <v>500</v>
      </c>
      <c r="G79" s="75">
        <f aca="true" t="shared" si="4" ref="G79:G88">F79</f>
        <v>500</v>
      </c>
      <c r="H79" s="37"/>
    </row>
    <row r="80" spans="1:8" ht="21.75" customHeight="1">
      <c r="A80" s="3"/>
      <c r="B80" s="45"/>
      <c r="C80" s="15" t="s">
        <v>240</v>
      </c>
      <c r="D80" s="75">
        <v>345000</v>
      </c>
      <c r="E80" s="75">
        <v>0</v>
      </c>
      <c r="F80" s="75">
        <f t="shared" si="3"/>
        <v>345000</v>
      </c>
      <c r="G80" s="75">
        <f t="shared" si="4"/>
        <v>345000</v>
      </c>
      <c r="H80" s="37"/>
    </row>
    <row r="81" spans="1:8" ht="21.75" customHeight="1">
      <c r="A81" s="3"/>
      <c r="B81" s="45"/>
      <c r="C81" s="107" t="s">
        <v>241</v>
      </c>
      <c r="D81" s="75">
        <v>228000</v>
      </c>
      <c r="E81" s="75">
        <v>0</v>
      </c>
      <c r="F81" s="75">
        <f t="shared" si="3"/>
        <v>228000</v>
      </c>
      <c r="G81" s="75">
        <f t="shared" si="4"/>
        <v>228000</v>
      </c>
      <c r="H81" s="37"/>
    </row>
    <row r="82" spans="1:8" ht="21.75" customHeight="1">
      <c r="A82" s="3"/>
      <c r="B82" s="45"/>
      <c r="C82" s="107" t="s">
        <v>242</v>
      </c>
      <c r="D82" s="75">
        <v>75000</v>
      </c>
      <c r="E82" s="75">
        <v>0</v>
      </c>
      <c r="F82" s="75">
        <f t="shared" si="3"/>
        <v>75000</v>
      </c>
      <c r="G82" s="75">
        <f t="shared" si="4"/>
        <v>75000</v>
      </c>
      <c r="H82" s="37"/>
    </row>
    <row r="83" spans="1:8" ht="21.75" customHeight="1">
      <c r="A83" s="3"/>
      <c r="B83" s="45"/>
      <c r="C83" s="107" t="s">
        <v>243</v>
      </c>
      <c r="D83" s="75">
        <v>125000</v>
      </c>
      <c r="E83" s="75">
        <v>0</v>
      </c>
      <c r="F83" s="75">
        <f t="shared" si="3"/>
        <v>125000</v>
      </c>
      <c r="G83" s="75">
        <f t="shared" si="4"/>
        <v>125000</v>
      </c>
      <c r="H83" s="37"/>
    </row>
    <row r="84" spans="1:8" ht="21.75" customHeight="1">
      <c r="A84" s="3"/>
      <c r="B84" s="45"/>
      <c r="C84" s="15" t="s">
        <v>244</v>
      </c>
      <c r="D84" s="75">
        <v>498000</v>
      </c>
      <c r="E84" s="75">
        <v>458000</v>
      </c>
      <c r="F84" s="75">
        <f t="shared" si="3"/>
        <v>40000</v>
      </c>
      <c r="G84" s="75">
        <f t="shared" si="4"/>
        <v>40000</v>
      </c>
      <c r="H84" s="37"/>
    </row>
    <row r="85" spans="1:8" ht="21.75" customHeight="1">
      <c r="A85" s="3"/>
      <c r="B85" s="45"/>
      <c r="C85" s="107" t="s">
        <v>245</v>
      </c>
      <c r="D85" s="75">
        <v>39000</v>
      </c>
      <c r="E85" s="75">
        <v>0</v>
      </c>
      <c r="F85" s="75">
        <f t="shared" si="3"/>
        <v>39000</v>
      </c>
      <c r="G85" s="75">
        <f t="shared" si="4"/>
        <v>39000</v>
      </c>
      <c r="H85" s="37"/>
    </row>
    <row r="86" spans="1:8" ht="21.75" customHeight="1">
      <c r="A86" s="3"/>
      <c r="B86" s="45"/>
      <c r="C86" s="107" t="s">
        <v>246</v>
      </c>
      <c r="D86" s="75">
        <v>130000</v>
      </c>
      <c r="E86" s="75">
        <v>0</v>
      </c>
      <c r="F86" s="75">
        <f t="shared" si="3"/>
        <v>130000</v>
      </c>
      <c r="G86" s="75">
        <f t="shared" si="4"/>
        <v>130000</v>
      </c>
      <c r="H86" s="37"/>
    </row>
    <row r="87" spans="1:8" ht="21.75" customHeight="1">
      <c r="A87" s="3"/>
      <c r="B87" s="45"/>
      <c r="C87" s="15" t="s">
        <v>247</v>
      </c>
      <c r="D87" s="75">
        <v>239000</v>
      </c>
      <c r="E87" s="75">
        <v>0</v>
      </c>
      <c r="F87" s="75">
        <f t="shared" si="3"/>
        <v>239000</v>
      </c>
      <c r="G87" s="75">
        <f t="shared" si="4"/>
        <v>239000</v>
      </c>
      <c r="H87" s="37"/>
    </row>
    <row r="88" spans="1:8" ht="21.75" customHeight="1">
      <c r="A88" s="3"/>
      <c r="B88" s="45"/>
      <c r="C88" s="107" t="s">
        <v>248</v>
      </c>
      <c r="D88" s="75">
        <v>192000</v>
      </c>
      <c r="E88" s="75">
        <v>0</v>
      </c>
      <c r="F88" s="75">
        <f t="shared" si="3"/>
        <v>192000</v>
      </c>
      <c r="G88" s="75">
        <f t="shared" si="4"/>
        <v>192000</v>
      </c>
      <c r="H88" s="37"/>
    </row>
    <row r="89" spans="1:8" s="12" customFormat="1" ht="18" customHeight="1" thickBot="1">
      <c r="A89" s="133" t="s">
        <v>14</v>
      </c>
      <c r="B89" s="134"/>
      <c r="C89" s="135"/>
      <c r="D89" s="83">
        <f>SUM(D71:D72,D78:D88)</f>
        <v>2369300</v>
      </c>
      <c r="E89" s="83">
        <f>SUM(E71:E72,E78:E88)</f>
        <v>694500</v>
      </c>
      <c r="F89" s="83">
        <f>SUM(F71:F85,F86:F90)</f>
        <v>2369300</v>
      </c>
      <c r="G89" s="83">
        <f>F89</f>
        <v>0</v>
      </c>
      <c r="H89" s="49"/>
    </row>
    <row r="90" spans="1:8" ht="18" customHeight="1" thickTop="1">
      <c r="A90" s="3"/>
      <c r="B90" s="142" t="s">
        <v>189</v>
      </c>
      <c r="C90" s="143"/>
      <c r="D90" s="75"/>
      <c r="E90" s="75"/>
      <c r="F90" s="75"/>
      <c r="G90" s="75"/>
      <c r="H90" s="37"/>
    </row>
    <row r="91" spans="1:8" ht="21.75" customHeight="1">
      <c r="A91" s="4"/>
      <c r="B91" s="63"/>
      <c r="C91" s="111" t="s">
        <v>188</v>
      </c>
      <c r="D91" s="76">
        <v>100000</v>
      </c>
      <c r="E91" s="76">
        <v>15000</v>
      </c>
      <c r="F91" s="76">
        <f>D91-E91</f>
        <v>85000</v>
      </c>
      <c r="G91" s="76">
        <f>F91</f>
        <v>85000</v>
      </c>
      <c r="H91" s="37"/>
    </row>
    <row r="92" spans="1:8" s="12" customFormat="1" ht="18" customHeight="1" thickBot="1">
      <c r="A92" s="133" t="s">
        <v>14</v>
      </c>
      <c r="B92" s="134"/>
      <c r="C92" s="135"/>
      <c r="D92" s="83">
        <f>SUM(D91)</f>
        <v>100000</v>
      </c>
      <c r="E92" s="83">
        <f>SUM(E91)</f>
        <v>15000</v>
      </c>
      <c r="F92" s="83">
        <f>SUM(F91)</f>
        <v>85000</v>
      </c>
      <c r="G92" s="83">
        <f>F92</f>
        <v>85000</v>
      </c>
      <c r="H92" s="49"/>
    </row>
    <row r="93" spans="1:8" ht="21.75" customHeight="1" thickTop="1">
      <c r="A93" s="120"/>
      <c r="B93" s="48" t="s">
        <v>249</v>
      </c>
      <c r="C93" s="18"/>
      <c r="D93" s="18"/>
      <c r="E93" s="18"/>
      <c r="F93" s="18"/>
      <c r="G93" s="18"/>
      <c r="H93" s="124"/>
    </row>
    <row r="94" spans="1:8" ht="21.75" customHeight="1">
      <c r="A94" s="4"/>
      <c r="B94" s="63"/>
      <c r="C94" s="17" t="s">
        <v>250</v>
      </c>
      <c r="D94" s="76">
        <v>254000</v>
      </c>
      <c r="E94" s="76">
        <v>123306.62</v>
      </c>
      <c r="F94" s="76">
        <f>D94-E94</f>
        <v>130693.38</v>
      </c>
      <c r="G94" s="126">
        <f>F94</f>
        <v>130693.38</v>
      </c>
      <c r="H94" s="124"/>
    </row>
    <row r="95" spans="1:8" s="12" customFormat="1" ht="21.75" customHeight="1" thickBot="1">
      <c r="A95" s="133" t="s">
        <v>14</v>
      </c>
      <c r="B95" s="134"/>
      <c r="C95" s="135"/>
      <c r="D95" s="83">
        <f>SUM(D94)</f>
        <v>254000</v>
      </c>
      <c r="E95" s="83">
        <f>SUM(E94)</f>
        <v>123306.62</v>
      </c>
      <c r="F95" s="83">
        <f>SUM(F94)</f>
        <v>130693.38</v>
      </c>
      <c r="G95" s="83">
        <f>F95</f>
        <v>130693.38</v>
      </c>
      <c r="H95" s="49"/>
    </row>
    <row r="96" spans="1:8" s="5" customFormat="1" ht="21.75" customHeight="1" thickBot="1" thickTop="1">
      <c r="A96" s="130" t="s">
        <v>0</v>
      </c>
      <c r="B96" s="130"/>
      <c r="C96" s="130"/>
      <c r="D96" s="62">
        <f>SUM(D16+D21+D40+D49+D58+D66+D89+D92+D95)</f>
        <v>5389880</v>
      </c>
      <c r="E96" s="62">
        <f>SUM(E16+E21+E40+E49+E58+E66+E89+E92+E95)</f>
        <v>2002618.9500000002</v>
      </c>
      <c r="F96" s="62">
        <f>D96-E96</f>
        <v>3387261.05</v>
      </c>
      <c r="G96" s="62">
        <f>F96</f>
        <v>3387261.05</v>
      </c>
      <c r="H96" s="24"/>
    </row>
    <row r="97" spans="1:8" ht="21.75" customHeight="1" thickTop="1">
      <c r="A97" s="8"/>
      <c r="B97" s="48"/>
      <c r="C97" s="18"/>
      <c r="D97" s="18"/>
      <c r="E97" s="18"/>
      <c r="F97" s="18"/>
      <c r="G97" s="18"/>
      <c r="H97" s="32"/>
    </row>
    <row r="98" spans="1:8" ht="21.75" customHeight="1">
      <c r="A98" s="8"/>
      <c r="B98" s="48"/>
      <c r="C98" s="18"/>
      <c r="D98" s="18"/>
      <c r="E98" s="18"/>
      <c r="F98" s="18"/>
      <c r="G98" s="18"/>
      <c r="H98" s="32"/>
    </row>
    <row r="99" spans="1:8" ht="21.75" customHeight="1">
      <c r="A99" s="8"/>
      <c r="B99" s="48"/>
      <c r="C99" s="18"/>
      <c r="D99" s="18"/>
      <c r="E99" s="18"/>
      <c r="F99" s="18"/>
      <c r="G99" s="18"/>
      <c r="H99" s="32"/>
    </row>
    <row r="100" spans="1:8" ht="21.75" customHeight="1">
      <c r="A100" s="8"/>
      <c r="B100" s="48"/>
      <c r="C100" s="18"/>
      <c r="D100" s="18"/>
      <c r="E100" s="18"/>
      <c r="F100" s="18"/>
      <c r="G100" s="18"/>
      <c r="H100" s="32"/>
    </row>
    <row r="101" spans="1:8" ht="21.75" customHeight="1">
      <c r="A101" s="8"/>
      <c r="B101" s="48"/>
      <c r="C101" s="18"/>
      <c r="D101" s="18"/>
      <c r="E101" s="18"/>
      <c r="F101" s="18"/>
      <c r="G101" s="18"/>
      <c r="H101" s="32"/>
    </row>
    <row r="102" spans="1:8" ht="21.75" customHeight="1">
      <c r="A102" s="8"/>
      <c r="B102" s="48"/>
      <c r="C102" s="18"/>
      <c r="D102" s="18"/>
      <c r="E102" s="18"/>
      <c r="F102" s="18"/>
      <c r="G102" s="18"/>
      <c r="H102" s="32"/>
    </row>
    <row r="103" spans="1:8" ht="21.75" customHeight="1">
      <c r="A103" s="8"/>
      <c r="B103" s="48"/>
      <c r="C103" s="18"/>
      <c r="D103" s="18"/>
      <c r="E103" s="18"/>
      <c r="F103" s="18"/>
      <c r="G103" s="18"/>
      <c r="H103" s="32"/>
    </row>
    <row r="104" spans="1:8" ht="21.75" customHeight="1">
      <c r="A104" s="8"/>
      <c r="B104" s="48"/>
      <c r="C104" s="18"/>
      <c r="D104" s="18"/>
      <c r="E104" s="18"/>
      <c r="F104" s="18"/>
      <c r="G104" s="18"/>
      <c r="H104" s="32"/>
    </row>
    <row r="105" spans="1:8" ht="21.75" customHeight="1">
      <c r="A105" s="8"/>
      <c r="B105" s="48"/>
      <c r="C105" s="18"/>
      <c r="D105" s="18"/>
      <c r="E105" s="18"/>
      <c r="F105" s="18"/>
      <c r="G105" s="18"/>
      <c r="H105" s="32"/>
    </row>
    <row r="106" spans="1:8" ht="21.75" customHeight="1">
      <c r="A106" s="8"/>
      <c r="B106" s="48"/>
      <c r="C106" s="18"/>
      <c r="D106" s="18"/>
      <c r="E106" s="18"/>
      <c r="F106" s="18"/>
      <c r="G106" s="18"/>
      <c r="H106" s="32"/>
    </row>
    <row r="107" spans="1:8" ht="21.75" customHeight="1">
      <c r="A107" s="8"/>
      <c r="B107" s="48"/>
      <c r="C107" s="18"/>
      <c r="D107" s="18"/>
      <c r="E107" s="18"/>
      <c r="F107" s="18"/>
      <c r="G107" s="18"/>
      <c r="H107" s="32"/>
    </row>
    <row r="108" spans="1:8" ht="21.75" customHeight="1">
      <c r="A108" s="8"/>
      <c r="B108" s="48"/>
      <c r="C108" s="18"/>
      <c r="D108" s="18"/>
      <c r="E108" s="18"/>
      <c r="F108" s="18"/>
      <c r="G108" s="18"/>
      <c r="H108" s="32"/>
    </row>
    <row r="109" spans="1:8" ht="21.75" customHeight="1">
      <c r="A109" s="8"/>
      <c r="B109" s="48"/>
      <c r="C109" s="18"/>
      <c r="D109" s="18"/>
      <c r="E109" s="18"/>
      <c r="F109" s="18"/>
      <c r="G109" s="18"/>
      <c r="H109" s="32"/>
    </row>
    <row r="110" spans="1:8" ht="21.75" customHeight="1">
      <c r="A110" s="8"/>
      <c r="B110" s="48"/>
      <c r="C110" s="18"/>
      <c r="D110" s="18"/>
      <c r="E110" s="18"/>
      <c r="F110" s="18"/>
      <c r="G110" s="18"/>
      <c r="H110" s="32"/>
    </row>
    <row r="111" spans="1:8" ht="21.75" customHeight="1">
      <c r="A111" s="8"/>
      <c r="B111" s="48"/>
      <c r="C111" s="18"/>
      <c r="D111" s="18"/>
      <c r="E111" s="18"/>
      <c r="F111" s="18"/>
      <c r="G111" s="18"/>
      <c r="H111" s="32"/>
    </row>
    <row r="112" spans="1:8" ht="21.75" customHeight="1">
      <c r="A112" s="8"/>
      <c r="B112" s="48"/>
      <c r="C112" s="18"/>
      <c r="D112" s="18"/>
      <c r="E112" s="18"/>
      <c r="F112" s="18"/>
      <c r="G112" s="18"/>
      <c r="H112" s="32"/>
    </row>
    <row r="113" spans="1:8" ht="21.75" customHeight="1">
      <c r="A113" s="8"/>
      <c r="B113" s="48"/>
      <c r="C113" s="18"/>
      <c r="D113" s="18"/>
      <c r="E113" s="18"/>
      <c r="F113" s="18"/>
      <c r="G113" s="18"/>
      <c r="H113" s="32"/>
    </row>
    <row r="114" spans="1:8" ht="21.75" customHeight="1">
      <c r="A114" s="8"/>
      <c r="B114" s="48"/>
      <c r="C114" s="18"/>
      <c r="D114" s="18"/>
      <c r="E114" s="18"/>
      <c r="F114" s="18"/>
      <c r="G114" s="18"/>
      <c r="H114" s="32"/>
    </row>
    <row r="115" spans="1:8" ht="21.75" customHeight="1">
      <c r="A115" s="8"/>
      <c r="B115" s="48"/>
      <c r="C115" s="18"/>
      <c r="D115" s="18"/>
      <c r="E115" s="18"/>
      <c r="F115" s="18"/>
      <c r="G115" s="18"/>
      <c r="H115" s="32"/>
    </row>
    <row r="116" spans="1:8" ht="21.75" customHeight="1">
      <c r="A116" s="8"/>
      <c r="B116" s="48"/>
      <c r="C116" s="18"/>
      <c r="D116" s="18"/>
      <c r="E116" s="18"/>
      <c r="F116" s="18"/>
      <c r="G116" s="18"/>
      <c r="H116" s="32"/>
    </row>
    <row r="117" spans="1:8" ht="21.75" customHeight="1">
      <c r="A117" s="8"/>
      <c r="B117" s="48"/>
      <c r="C117" s="18"/>
      <c r="D117" s="18"/>
      <c r="E117" s="18"/>
      <c r="F117" s="18"/>
      <c r="G117" s="18"/>
      <c r="H117" s="32"/>
    </row>
    <row r="118" spans="1:8" ht="21.75" customHeight="1">
      <c r="A118" s="8"/>
      <c r="B118" s="48"/>
      <c r="C118" s="18"/>
      <c r="D118" s="18"/>
      <c r="E118" s="18"/>
      <c r="F118" s="18"/>
      <c r="G118" s="18"/>
      <c r="H118" s="32"/>
    </row>
    <row r="119" spans="1:8" ht="21.75" customHeight="1">
      <c r="A119" s="8"/>
      <c r="B119" s="48"/>
      <c r="C119" s="18"/>
      <c r="D119" s="18"/>
      <c r="E119" s="18"/>
      <c r="F119" s="18"/>
      <c r="G119" s="18"/>
      <c r="H119" s="32"/>
    </row>
    <row r="120" spans="1:8" ht="21.75" customHeight="1">
      <c r="A120" s="8"/>
      <c r="B120" s="48"/>
      <c r="C120" s="18"/>
      <c r="D120" s="18"/>
      <c r="E120" s="18"/>
      <c r="F120" s="18"/>
      <c r="G120" s="18"/>
      <c r="H120" s="34"/>
    </row>
    <row r="121" spans="1:8" ht="21.75" customHeight="1">
      <c r="A121" s="8"/>
      <c r="B121" s="48"/>
      <c r="C121" s="18"/>
      <c r="D121" s="18"/>
      <c r="E121" s="18"/>
      <c r="F121" s="18"/>
      <c r="G121" s="18"/>
      <c r="H121" s="34"/>
    </row>
    <row r="122" spans="1:8" ht="21.75" customHeight="1">
      <c r="A122" s="8"/>
      <c r="B122" s="48"/>
      <c r="C122" s="18"/>
      <c r="D122" s="18"/>
      <c r="E122" s="18"/>
      <c r="F122" s="18"/>
      <c r="G122" s="18"/>
      <c r="H122" s="34"/>
    </row>
    <row r="123" spans="1:8" ht="21.75" customHeight="1">
      <c r="A123" s="8"/>
      <c r="B123" s="48"/>
      <c r="C123" s="18"/>
      <c r="D123" s="18"/>
      <c r="E123" s="18"/>
      <c r="F123" s="18"/>
      <c r="G123" s="18"/>
      <c r="H123" s="34"/>
    </row>
  </sheetData>
  <sheetProtection/>
  <mergeCells count="49">
    <mergeCell ref="A1:H1"/>
    <mergeCell ref="A2:H2"/>
    <mergeCell ref="A3:H3"/>
    <mergeCell ref="A4:A6"/>
    <mergeCell ref="B4:B6"/>
    <mergeCell ref="C4:C6"/>
    <mergeCell ref="E5:E6"/>
    <mergeCell ref="D4:D6"/>
    <mergeCell ref="F4:F6"/>
    <mergeCell ref="D75:D77"/>
    <mergeCell ref="A16:C16"/>
    <mergeCell ref="A21:C21"/>
    <mergeCell ref="A26:H26"/>
    <mergeCell ref="A27:A29"/>
    <mergeCell ref="G4:G6"/>
    <mergeCell ref="H4:H6"/>
    <mergeCell ref="G27:G29"/>
    <mergeCell ref="H27:H29"/>
    <mergeCell ref="E28:E29"/>
    <mergeCell ref="G75:G77"/>
    <mergeCell ref="H75:H77"/>
    <mergeCell ref="E76:E77"/>
    <mergeCell ref="C52:C54"/>
    <mergeCell ref="D52:D54"/>
    <mergeCell ref="A74:H74"/>
    <mergeCell ref="F52:F54"/>
    <mergeCell ref="G52:G54"/>
    <mergeCell ref="H52:H54"/>
    <mergeCell ref="E53:E54"/>
    <mergeCell ref="F27:F29"/>
    <mergeCell ref="A58:C58"/>
    <mergeCell ref="A66:C66"/>
    <mergeCell ref="B27:B29"/>
    <mergeCell ref="B90:C90"/>
    <mergeCell ref="B75:B77"/>
    <mergeCell ref="C75:C77"/>
    <mergeCell ref="A40:C40"/>
    <mergeCell ref="A49:C49"/>
    <mergeCell ref="C27:C29"/>
    <mergeCell ref="A92:C92"/>
    <mergeCell ref="A95:C95"/>
    <mergeCell ref="A96:C96"/>
    <mergeCell ref="A89:C89"/>
    <mergeCell ref="A75:A77"/>
    <mergeCell ref="D27:D29"/>
    <mergeCell ref="A51:H51"/>
    <mergeCell ref="F75:F77"/>
    <mergeCell ref="A52:A54"/>
    <mergeCell ref="B52:B54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Sky123.Org</cp:lastModifiedBy>
  <cp:lastPrinted>2016-08-02T04:44:42Z</cp:lastPrinted>
  <dcterms:created xsi:type="dcterms:W3CDTF">2003-11-04T18:46:38Z</dcterms:created>
  <dcterms:modified xsi:type="dcterms:W3CDTF">2016-08-02T04:45:08Z</dcterms:modified>
  <cp:category/>
  <cp:version/>
  <cp:contentType/>
  <cp:contentStatus/>
</cp:coreProperties>
</file>